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Users\claudia.gomez\Desktop\invitacion 014-dotacion\"/>
    </mc:Choice>
  </mc:AlternateContent>
  <xr:revisionPtr revIDLastSave="0" documentId="13_ncr:1_{F3DF0F03-D51A-4A30-89F3-4A1F63E8E9D1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SOL_DISCRIMINADA" sheetId="3" state="hidden" r:id="rId1"/>
    <sheet name="ESPECIFICACIONES TECNICAS" sheetId="5" state="hidden" r:id="rId2"/>
    <sheet name="ESPECIFICACIONES TECNICAS (2)" sheetId="8" state="hidden" r:id="rId3"/>
    <sheet name="ANEXO 2" sheetId="11" r:id="rId4"/>
  </sheets>
  <definedNames>
    <definedName name="_xlnm._FilterDatabase" localSheetId="0" hidden="1">SOL_DISCRIMINADA!$C$2:$F$52</definedName>
    <definedName name="_xlnm.Print_Area" localSheetId="0">SOL_DISCRIMINADA!$C$2:$R$55</definedName>
    <definedName name="_xlnm.Print_Titles" localSheetId="0">SOL_DISCRIMINADA!$2:$2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1" l="1"/>
  <c r="P34" i="3"/>
  <c r="N34" i="3"/>
  <c r="R34" i="3" s="1"/>
  <c r="P26" i="3"/>
  <c r="N26" i="3"/>
  <c r="P18" i="3"/>
  <c r="N18" i="3"/>
  <c r="D34" i="5"/>
  <c r="I41" i="8"/>
  <c r="I34" i="8"/>
  <c r="I17" i="8"/>
  <c r="I38" i="8"/>
  <c r="I36" i="8"/>
  <c r="I32" i="8"/>
  <c r="I30" i="8"/>
  <c r="I28" i="8"/>
  <c r="I26" i="8"/>
  <c r="I23" i="8"/>
  <c r="I21" i="8"/>
  <c r="I19" i="8"/>
  <c r="I15" i="8"/>
  <c r="I13" i="8"/>
  <c r="I11" i="8"/>
  <c r="I9" i="8"/>
  <c r="I6" i="8"/>
  <c r="D38" i="8"/>
  <c r="D36" i="8"/>
  <c r="D32" i="8"/>
  <c r="D26" i="8"/>
  <c r="D15" i="8"/>
  <c r="D26" i="5"/>
  <c r="D38" i="5"/>
  <c r="D36" i="5"/>
  <c r="D32" i="5"/>
  <c r="D15" i="5"/>
  <c r="N23" i="3"/>
  <c r="P24" i="3"/>
  <c r="R24" i="3" s="1"/>
  <c r="P20" i="3"/>
  <c r="R20" i="3" s="1"/>
  <c r="P16" i="3"/>
  <c r="R16" i="3" s="1"/>
  <c r="P23" i="3"/>
  <c r="P22" i="3"/>
  <c r="P19" i="3"/>
  <c r="P15" i="3"/>
  <c r="N11" i="3"/>
  <c r="P12" i="3"/>
  <c r="R12" i="3" s="1"/>
  <c r="P14" i="3"/>
  <c r="N14" i="3"/>
  <c r="P13" i="3"/>
  <c r="R13" i="3" s="1"/>
  <c r="P11" i="3"/>
  <c r="I13" i="5" s="1"/>
  <c r="R18" i="3" l="1"/>
  <c r="R26" i="3"/>
  <c r="R23" i="3"/>
  <c r="I39" i="8"/>
  <c r="R14" i="3"/>
  <c r="R11" i="3"/>
  <c r="P32" i="3"/>
  <c r="R32" i="3" s="1"/>
  <c r="P28" i="3"/>
  <c r="R28" i="3" s="1"/>
  <c r="P33" i="3"/>
  <c r="R33" i="3" s="1"/>
  <c r="P31" i="3"/>
  <c r="N31" i="3"/>
  <c r="D13" i="5" s="1"/>
  <c r="R31" i="3" l="1"/>
  <c r="P30" i="3"/>
  <c r="P27" i="3"/>
  <c r="P6" i="3"/>
  <c r="I26" i="5" s="1"/>
  <c r="P5" i="3"/>
  <c r="P3" i="3"/>
  <c r="I15" i="5" s="1"/>
  <c r="R5" i="3" l="1"/>
  <c r="I32" i="5"/>
  <c r="N51" i="3"/>
  <c r="D7" i="5" s="1"/>
  <c r="D23" i="8" l="1"/>
  <c r="D23" i="5"/>
  <c r="I23" i="5" s="1"/>
  <c r="N27" i="3"/>
  <c r="N22" i="3"/>
  <c r="N49" i="3"/>
  <c r="R27" i="3" l="1"/>
  <c r="D11" i="8"/>
  <c r="D11" i="5"/>
  <c r="I11" i="5" s="1"/>
  <c r="R22" i="3"/>
  <c r="D21" i="8"/>
  <c r="D21" i="5"/>
  <c r="I21" i="5" s="1"/>
  <c r="N48" i="3"/>
  <c r="N47" i="3"/>
  <c r="N44" i="3"/>
  <c r="N43" i="3"/>
  <c r="N40" i="3"/>
  <c r="N35" i="3"/>
  <c r="D17" i="5" s="1"/>
  <c r="N38" i="3"/>
  <c r="N39" i="3"/>
  <c r="D19" i="5" s="1"/>
  <c r="R6" i="3"/>
  <c r="N15" i="3"/>
  <c r="R15" i="3" s="1"/>
  <c r="D28" i="5" l="1"/>
  <c r="I28" i="5" s="1"/>
  <c r="D28" i="8"/>
  <c r="N50" i="3"/>
  <c r="D6" i="5" s="1"/>
  <c r="P46" i="3"/>
  <c r="R46" i="3" s="1"/>
  <c r="P45" i="3"/>
  <c r="R45" i="3" s="1"/>
  <c r="P44" i="3"/>
  <c r="I17" i="5" s="1"/>
  <c r="P42" i="3"/>
  <c r="R42" i="3" s="1"/>
  <c r="P41" i="3"/>
  <c r="R41" i="3" s="1"/>
  <c r="P40" i="3"/>
  <c r="R40" i="3" s="1"/>
  <c r="P39" i="3"/>
  <c r="I19" i="5" s="1"/>
  <c r="P37" i="3"/>
  <c r="R37" i="3" s="1"/>
  <c r="P9" i="3"/>
  <c r="P36" i="3"/>
  <c r="R36" i="3" s="1"/>
  <c r="P35" i="3"/>
  <c r="R35" i="3" s="1"/>
  <c r="N30" i="3"/>
  <c r="N19" i="3"/>
  <c r="R9" i="3" l="1"/>
  <c r="I34" i="5"/>
  <c r="R19" i="3"/>
  <c r="D9" i="5"/>
  <c r="I9" i="5" s="1"/>
  <c r="D9" i="8"/>
  <c r="R30" i="3"/>
  <c r="D30" i="5"/>
  <c r="I30" i="5" s="1"/>
  <c r="D30" i="8"/>
  <c r="R39" i="3"/>
  <c r="R44" i="3"/>
  <c r="P8" i="3"/>
  <c r="R8" i="3" s="1"/>
  <c r="P7" i="3"/>
  <c r="R7" i="3" s="1"/>
  <c r="P4" i="3"/>
  <c r="R4" i="3" s="1"/>
  <c r="R3" i="3"/>
  <c r="P38" i="3" l="1"/>
  <c r="R38" i="3" s="1"/>
  <c r="P10" i="3" l="1"/>
  <c r="R10" i="3" s="1"/>
  <c r="P17" i="3" l="1"/>
  <c r="R17" i="3" s="1"/>
  <c r="P47" i="3" l="1"/>
  <c r="R47" i="3" s="1"/>
  <c r="P43" i="3"/>
  <c r="R43" i="3" s="1"/>
  <c r="P25" i="3" l="1"/>
  <c r="I36" i="5" s="1"/>
  <c r="P29" i="3"/>
  <c r="P21" i="3"/>
  <c r="R21" i="3" s="1"/>
  <c r="R29" i="3" l="1"/>
  <c r="I38" i="5"/>
  <c r="R25" i="3"/>
  <c r="P48" i="3"/>
  <c r="P49" i="3"/>
  <c r="R49" i="3" s="1"/>
  <c r="P50" i="3"/>
  <c r="R50" i="3" s="1"/>
  <c r="P51" i="3"/>
  <c r="R51" i="3" s="1"/>
  <c r="R48" i="3" l="1"/>
  <c r="R52" i="3" s="1"/>
  <c r="I6" i="5"/>
  <c r="I39" i="5" s="1"/>
  <c r="L39" i="8" l="1"/>
  <c r="L39" i="5"/>
</calcChain>
</file>

<file path=xl/sharedStrings.xml><?xml version="1.0" encoding="utf-8"?>
<sst xmlns="http://schemas.openxmlformats.org/spreadsheetml/2006/main" count="616" uniqueCount="176">
  <si>
    <t>TALLAS</t>
  </si>
  <si>
    <t>GÉNERO</t>
  </si>
  <si>
    <t>ESPECIFICACIONES TÉCNICAS REQUERIDAS</t>
  </si>
  <si>
    <t>PARA PERSONAL</t>
  </si>
  <si>
    <t>NUM_FUNC</t>
  </si>
  <si>
    <t>NIVEL TÉCNICO Y ASISTENCIAL (SECRETARIAS Y AUXILIARES ADMINISTRATIVOS)</t>
  </si>
  <si>
    <t>FEM</t>
  </si>
  <si>
    <t>XS -XXXL</t>
  </si>
  <si>
    <t>32 - 39</t>
  </si>
  <si>
    <t>MAS</t>
  </si>
  <si>
    <t>34 - 40</t>
  </si>
  <si>
    <t>NIVEL TÉCNICO Y ASISTENCIAL (AUXILIARES ADMINISTRATIVOS)</t>
  </si>
  <si>
    <t>NIVEL ASISTENCIAL AUXILIAR DE LABORATORIO</t>
  </si>
  <si>
    <t>NIVEL ASISTENCIAL OPERARIOS DE ASEO, CAFETERÍA Y MANTENIMIENTO DE PLANTA FÍSICA</t>
  </si>
  <si>
    <t>NIVEL ASISTENCIAL CELADORES</t>
  </si>
  <si>
    <t>NIVEL ASISTENCIAL OPERARIOS MENSAJERIA EXTERNA E INTERNA</t>
  </si>
  <si>
    <t>NIVEL ASISTENCIAL CONDUCTOR MECANICO</t>
  </si>
  <si>
    <t>NIVEL ASISTENCIAL OPERARIOS DE ASEO, CAFETERÍA Y MANTENIMIENTO DE PLANTA FÍSICA - PLENOSOL</t>
  </si>
  <si>
    <t>PPTO TOTAL</t>
  </si>
  <si>
    <t>PPTO POR FUNCIONARIO</t>
  </si>
  <si>
    <t>NIVEL ASISTENCIAL OPERARIOS DE ASEO, CAFETERÍA Y MANTENIMIENTO DE PLANTA FÍSICA-PLENOSOL</t>
  </si>
  <si>
    <t>34 - 42</t>
  </si>
  <si>
    <t xml:space="preserve">FEM </t>
  </si>
  <si>
    <t>TIPO DOTACION</t>
  </si>
  <si>
    <t>CANT</t>
  </si>
  <si>
    <t>GENERO</t>
  </si>
  <si>
    <t>CARACTERÍSTICAS TÉCNICAS MÍNIMAS</t>
  </si>
  <si>
    <t xml:space="preserve">PRESUPUESTOS PARCIALES </t>
  </si>
  <si>
    <t>MASC</t>
  </si>
  <si>
    <t>BATA</t>
  </si>
  <si>
    <t>X</t>
  </si>
  <si>
    <t>LOTE 2</t>
  </si>
  <si>
    <t>UNIFORME</t>
  </si>
  <si>
    <t>XS a la XXXL</t>
  </si>
  <si>
    <r>
      <t xml:space="preserve">VESTIDO. Tres (3) prendas en material antifluido, así: </t>
    </r>
    <r>
      <rPr>
        <b/>
        <sz val="7"/>
        <color rgb="FF000000"/>
        <rFont val="Calibri"/>
        <family val="2"/>
      </rPr>
      <t>Chaqueta (</t>
    </r>
    <r>
      <rPr>
        <sz val="7"/>
        <color rgb="FF000000"/>
        <rFont val="Calibri"/>
        <family val="2"/>
      </rPr>
      <t>con bolsillos laterales</t>
    </r>
    <r>
      <rPr>
        <b/>
        <sz val="7"/>
        <color rgb="FF000000"/>
        <rFont val="Calibri"/>
        <family val="2"/>
      </rPr>
      <t>)</t>
    </r>
    <r>
      <rPr>
        <sz val="7"/>
        <color rgb="FF000000"/>
        <rFont val="Calibri"/>
        <family val="2"/>
      </rPr>
      <t xml:space="preserve">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y </t>
    </r>
    <r>
      <rPr>
        <b/>
        <sz val="7"/>
        <color rgb="FF000000"/>
        <rFont val="Calibri"/>
        <family val="2"/>
      </rPr>
      <t>camisa</t>
    </r>
  </si>
  <si>
    <t>LOTE 3</t>
  </si>
  <si>
    <r>
      <t xml:space="preserve">VESTIDO. Tres (3)  prendas, así: </t>
    </r>
    <r>
      <rPr>
        <b/>
        <sz val="7"/>
        <color rgb="FF000000"/>
        <rFont val="Calibri"/>
        <family val="2"/>
      </rPr>
      <t>Chaqueta</t>
    </r>
    <r>
      <rPr>
        <sz val="7"/>
        <color rgb="FF000000"/>
        <rFont val="Calibri"/>
        <family val="2"/>
      </rPr>
      <t xml:space="preserve"> (en jean),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(en jean)  y </t>
    </r>
    <r>
      <rPr>
        <b/>
        <sz val="7"/>
        <color rgb="FF000000"/>
        <rFont val="Calibri"/>
        <family val="2"/>
      </rPr>
      <t>camiseta</t>
    </r>
    <r>
      <rPr>
        <sz val="7"/>
        <color rgb="FF000000"/>
        <rFont val="Calibri"/>
        <family val="2"/>
      </rPr>
      <t xml:space="preserve"> (tipo polo)</t>
    </r>
  </si>
  <si>
    <t>LOTE 4</t>
  </si>
  <si>
    <t>LOTE 5</t>
  </si>
  <si>
    <t>CHAQUETAS PARA CABALLERO</t>
  </si>
  <si>
    <t xml:space="preserve">Chaqueta impermeable, para uso con traje formal  </t>
  </si>
  <si>
    <t>CALZADO</t>
  </si>
  <si>
    <t>34 a la 42</t>
  </si>
  <si>
    <t xml:space="preserve"> 34 a la 42</t>
  </si>
  <si>
    <t>Para uso con traje formal, en piel natural de origen bovino</t>
  </si>
  <si>
    <t>Botas con suela antideslizante y resistente a la flexión, punta de acero o en fibra de vidrio y forradas</t>
  </si>
  <si>
    <t> XS a la XXXL</t>
  </si>
  <si>
    <t>CERTIFICADO DE RETIRO DE MERCANCÍA</t>
  </si>
  <si>
    <t>BLUSA FORMAL PARA DAMA</t>
  </si>
  <si>
    <t xml:space="preserve">BLUSA FORMAL </t>
  </si>
  <si>
    <t xml:space="preserve">CAMISA FORMAL PARA CABALLERO </t>
  </si>
  <si>
    <t>CAMISETA DAMA</t>
  </si>
  <si>
    <t>CAMISETA CABALLERO</t>
  </si>
  <si>
    <t>CAMISETA PARA DAMA</t>
  </si>
  <si>
    <t>CAMISETA PARA CABALLERO: Tipo polo</t>
  </si>
  <si>
    <t>x</t>
  </si>
  <si>
    <t>CAMISA Formal (Adicional)</t>
  </si>
  <si>
    <t>DSA BOGOTA</t>
  </si>
  <si>
    <t>DSA PLENOSOL</t>
  </si>
  <si>
    <t>CANTIDAD DOTACIONES RES. 2069 DE 2019</t>
  </si>
  <si>
    <t>CANTIDAD DOTACIONES RES. 1407 DE 2015</t>
  </si>
  <si>
    <t>CAMISETA TIPO POLO Adicional</t>
  </si>
  <si>
    <t>AUX. LABORATORIO</t>
  </si>
  <si>
    <t>OTRA DOTACIÓN - BATAS</t>
  </si>
  <si>
    <t>CALZADO. En cuero, con suela antideslizante y resistente a la flexión</t>
  </si>
  <si>
    <r>
      <rPr>
        <b/>
        <sz val="9"/>
        <rFont val="Calibri Light"/>
        <family val="2"/>
      </rPr>
      <t>CALZADO (tradicional).</t>
    </r>
    <r>
      <rPr>
        <sz val="9"/>
        <rFont val="Calibri Light"/>
        <family val="2"/>
      </rPr>
      <t xml:space="preserve"> Para uso con traje formal, en piel natural de origen bovino. CERTIFICADO DE RETIRO DE MERCANCIA</t>
    </r>
  </si>
  <si>
    <r>
      <rPr>
        <b/>
        <sz val="9"/>
        <rFont val="Calibri Light"/>
        <family val="2"/>
      </rPr>
      <t xml:space="preserve">VESTIDO INFORMAL (Adicional). </t>
    </r>
    <r>
      <rPr>
        <sz val="9"/>
        <rFont val="Calibri Light"/>
        <family val="2"/>
      </rPr>
      <t>Tres (3) prendas, así: Chaqueta, pantalón y camisa, todas las prendas son sobre medidas/ tallaje</t>
    </r>
  </si>
  <si>
    <r>
      <rPr>
        <b/>
        <sz val="9"/>
        <rFont val="Calibri Light"/>
        <family val="2"/>
      </rPr>
      <t>VESTIDO (Adicional).</t>
    </r>
    <r>
      <rPr>
        <sz val="9"/>
        <rFont val="Calibri Light"/>
        <family val="2"/>
      </rPr>
      <t xml:space="preserve"> Tres (3)  prendas, así: </t>
    </r>
    <r>
      <rPr>
        <b/>
        <sz val="9"/>
        <rFont val="Calibri Light"/>
        <family val="2"/>
      </rPr>
      <t>Chaqueta</t>
    </r>
    <r>
      <rPr>
        <sz val="9"/>
        <rFont val="Calibri Light"/>
        <family val="2"/>
      </rPr>
      <t xml:space="preserve"> (en jean),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(en jean)  y </t>
    </r>
    <r>
      <rPr>
        <b/>
        <sz val="9"/>
        <rFont val="Calibri Light"/>
        <family val="2"/>
      </rPr>
      <t>camiseta</t>
    </r>
    <r>
      <rPr>
        <sz val="9"/>
        <rFont val="Calibri Light"/>
        <family val="2"/>
      </rPr>
      <t xml:space="preserve"> (tipo polo)</t>
    </r>
  </si>
  <si>
    <r>
      <rPr>
        <b/>
        <sz val="9"/>
        <rFont val="Calibri Light"/>
        <family val="2"/>
      </rPr>
      <t>VESTIDO INFORMAL (Adicional).</t>
    </r>
    <r>
      <rPr>
        <sz val="9"/>
        <rFont val="Calibri Light"/>
        <family val="2"/>
      </rPr>
      <t xml:space="preserve"> Tres (3) prendas, así: Chaqueta, pantalón y camisa, todas las prendas son sobre medidas/ tallaje</t>
    </r>
  </si>
  <si>
    <t>-</t>
  </si>
  <si>
    <t>VESTIDO FORMAL E INFORMAL</t>
  </si>
  <si>
    <t>VESTIDO FORMAL. Cuatro (4) prendas, así: Chaqueta (con bolsillos), chaleco (con bolsillos), pantalón y camisa y VESTIDO INFORMAL. Tres (3) prendas, así: Chaqueta (con bolsillos), pantalón y blusa</t>
  </si>
  <si>
    <r>
      <rPr>
        <b/>
        <sz val="9"/>
        <rFont val="Calibri Light"/>
        <family val="2"/>
      </rPr>
      <t>VESTIDO FORMAL.</t>
    </r>
    <r>
      <rPr>
        <sz val="9"/>
        <rFont val="Calibri Light"/>
        <family val="2"/>
      </rPr>
      <t xml:space="preserve"> Cuatro (4) prendas, así: Chaqueta, pantalón, camisa y corbata, todas las prendas son sobre medidas/ tallaje</t>
    </r>
  </si>
  <si>
    <t>DSA BOGOTA - MENSAJEROS</t>
  </si>
  <si>
    <t>DSA BOGOTA - CELADORES</t>
  </si>
  <si>
    <t xml:space="preserve">VESTIDO FORMAL. Cuatro (4) prendas, así: Chaqueta, pantalón, camisa y corbata y VESTIDO INFORMAL. Tres (3) prendas, así: Chaqueta, pantalón y camisa. </t>
  </si>
  <si>
    <r>
      <rPr>
        <b/>
        <sz val="9"/>
        <rFont val="Calibri Light"/>
        <family val="2"/>
      </rPr>
      <t>CALZADO</t>
    </r>
    <r>
      <rPr>
        <sz val="9"/>
        <rFont val="Calibri Light"/>
        <family val="2"/>
      </rPr>
      <t>. En cuero, con suela antideslizante y resistente a la flexión. CERTIFICADO DE RETIRO DE MERCANCIA</t>
    </r>
  </si>
  <si>
    <r>
      <rPr>
        <b/>
        <sz val="9"/>
        <rFont val="Calibri Light"/>
        <family val="2"/>
      </rPr>
      <t>CHAQUETA</t>
    </r>
    <r>
      <rPr>
        <sz val="9"/>
        <rFont val="Calibri Light"/>
        <family val="2"/>
      </rPr>
      <t xml:space="preserve"> impermeable</t>
    </r>
  </si>
  <si>
    <r>
      <rPr>
        <b/>
        <sz val="9"/>
        <rFont val="Calibri Light"/>
        <family val="2"/>
      </rPr>
      <t>VESTIDO FORMAL</t>
    </r>
    <r>
      <rPr>
        <sz val="9"/>
        <rFont val="Calibri Light"/>
        <family val="2"/>
      </rPr>
      <t>. Cuatro (4) prendas, así: Chaqueta, pantalón, camisa y corbata, todas las prendas son sobre medidas/ tallaje</t>
    </r>
  </si>
  <si>
    <r>
      <rPr>
        <b/>
        <sz val="9"/>
        <rFont val="Calibri Light"/>
        <family val="2"/>
      </rPr>
      <t>VESTIDO.</t>
    </r>
    <r>
      <rPr>
        <sz val="9"/>
        <rFont val="Calibri Light"/>
        <family val="2"/>
      </rPr>
      <t xml:space="preserve"> Tres (3)  prendas, así: </t>
    </r>
    <r>
      <rPr>
        <b/>
        <sz val="9"/>
        <rFont val="Calibri Light"/>
        <family val="2"/>
      </rPr>
      <t>Chaqueta</t>
    </r>
    <r>
      <rPr>
        <sz val="9"/>
        <rFont val="Calibri Light"/>
        <family val="2"/>
      </rPr>
      <t xml:space="preserve"> (en jean),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(en jean)  y </t>
    </r>
    <r>
      <rPr>
        <b/>
        <sz val="9"/>
        <rFont val="Calibri Light"/>
        <family val="2"/>
      </rPr>
      <t>camiseta</t>
    </r>
    <r>
      <rPr>
        <sz val="9"/>
        <rFont val="Calibri Light"/>
        <family val="2"/>
      </rPr>
      <t xml:space="preserve"> (tipo polo)</t>
    </r>
  </si>
  <si>
    <t>DSA BOGOTA - CONDUCTOR RECTORÍA</t>
  </si>
  <si>
    <t>AUXILIAR DE LABORATORIO CENTRAL</t>
  </si>
  <si>
    <t>PERSONAL MEDICO, ODONTOLÓGICO, ENFERMERA Y LABORATORIO DEL AREA DE SALUD</t>
  </si>
  <si>
    <t>PERSONAL TÉCNICO Y ASISTENCIAL QUE MANEJA EL ARCHIVO</t>
  </si>
  <si>
    <t>PERSONAL TÉCNICO Y ASISTENCIAL QUE MANEJA EL ARCHIVO Y SOPORTE TÉCNICO</t>
  </si>
  <si>
    <t>OK</t>
  </si>
  <si>
    <t>ok</t>
  </si>
  <si>
    <t>CALZADO - BOTAS DE SEGURIDAD</t>
  </si>
  <si>
    <t xml:space="preserve">En cuero con suela antideslizante y resistente a la flexión. </t>
  </si>
  <si>
    <t xml:space="preserve">OPERARIOS DE ASEO, CAFETERÍA Y MANTENIMIENTO DE PLANTA FÍSICA, OPERARIOS DE ASEO, CAFETERÍA Y MANTENIMIENTO DE PLANTA FÍSICA - PLENOSOL, </t>
  </si>
  <si>
    <t>OPERARIOS DE ASEO, CAFETERÍA Y MANTENIMIENTO DE PLANTA FÍSICA, OPERARIOS DE ASEO, CAFETERÍA Y MANTENIMIENTO DE PLANTA FÍSICA - PLENOSOL, OPERARIOS DE ASEO, CAFETERÍA Y MANTENIMIENTO DE PLANTA FÍSICA-PLENOSOL</t>
  </si>
  <si>
    <t>OPERARIOS DE ASEO, CAFETERÍA Y MANTENIMIENTO DE PLANTA FÍSICA, OPERARIOS DE ASEO, CAFETERÍA Y MANTENIMIENTO DE PLANTA FÍSICA - PLENOSOL</t>
  </si>
  <si>
    <t>NIVEL TÉCNICO Y ASISTENCIAL (AUXILIARES ADMINISTRATIVOS), CELADORES, OPERARIOS MENSAJERIA EXTERNA E INTERNA, CONDUCTOR MECANICO</t>
  </si>
  <si>
    <t>AUXILIAR DE ENFERMERÍA,  AUXILIAR DE LABORATORIO, OPERARIOS DE ASEO, CAFETERÍA Y MANTENIMIENTO DE PLANTA FÍSICA, OPERARIOS DE ASEO, CAFETERÍA Y MANTENIMIENTO DE PLANTA FÍSICA-PLENOSOL</t>
  </si>
  <si>
    <t>En material antifluido, color blanco y otro tono a escoger, cremallera, puño resortado en algodón, cuello tipo smoking, bolsillos laterales, bolsillo superior izquierdo y largo medio, todas las prendas son sobre medidas/ tallaje</t>
  </si>
  <si>
    <t xml:space="preserve">CALZADO. Para uso con traje formal, en piel natural de origen bovino, sistema de retiro de mercancía. </t>
  </si>
  <si>
    <t>señor Carmona Plenosol</t>
  </si>
  <si>
    <t>NIVEL TÉCNICO Y ASISTENCIAL (AUXILIARES ADMINISTRATIVOS), NIVEL ASISTENCIAL CELADORES, OPERARIOS MENSAJERIA EXTERNA E INTERNA, CONDUCTOR MECANICO, SEÑOR CARMONA</t>
  </si>
  <si>
    <t>NIVEL TÉCNICO Y ASISTENCIAL (AUXILIARES ADMINISTRATIVOS), CELADORES, OPERARIOS MENSAJERIA EXTERNA E INTERNA, CONDUCTOR MECANICO Y CARMONA</t>
  </si>
  <si>
    <t>SEDE PLENOSOL</t>
  </si>
  <si>
    <r>
      <t xml:space="preserve">VESTIDO. Tres (3)  prendas, así: </t>
    </r>
    <r>
      <rPr>
        <b/>
        <sz val="7"/>
        <color rgb="FF000000"/>
        <rFont val="Calibri"/>
        <family val="2"/>
      </rPr>
      <t>Chaqueta</t>
    </r>
    <r>
      <rPr>
        <sz val="7"/>
        <color rgb="FF000000"/>
        <rFont val="Calibri"/>
        <family val="2"/>
      </rPr>
      <t xml:space="preserve"> (en dril / pana / guata),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(en dril)  y </t>
    </r>
    <r>
      <rPr>
        <b/>
        <sz val="7"/>
        <color rgb="FF000000"/>
        <rFont val="Calibri"/>
        <family val="2"/>
      </rPr>
      <t>camisa</t>
    </r>
    <r>
      <rPr>
        <sz val="7"/>
        <color rgb="FF000000"/>
        <rFont val="Calibri"/>
        <family val="2"/>
      </rPr>
      <t xml:space="preserve"> manga corta</t>
    </r>
  </si>
  <si>
    <t>OFICINA- DAMAS</t>
  </si>
  <si>
    <t>OFICINA- MASCULINO</t>
  </si>
  <si>
    <t>BONO 2023</t>
  </si>
  <si>
    <t>SALARIO MINIMO 2024</t>
  </si>
  <si>
    <t>BONO - 2024</t>
  </si>
  <si>
    <t>PERSONAL MEDICO, ODONTOLÓGICO,  Y LABORATORIO DEL AREA DE SALUD, AUXILIAR DE LABORATORIO CENTRAL, PERSONAL TÉCNICO Y ASISTENCIAL QUE MANEJA EL ARCHIVO</t>
  </si>
  <si>
    <t xml:space="preserve">NIVEL ASISTENCIAL,  AUXILIAR DE LABORATORIO, OPERARIOS DE ASEO, CAFETERÍA Y MANTENIMIENTO DE PLANTA FÍSICA, OPERARIOS DE ASEO, CAFETERÍA Y MANTENIMIENTO DE PLANTA FÍSICA-PLENOSOL, </t>
  </si>
  <si>
    <t xml:space="preserve">Plan de Compras </t>
  </si>
  <si>
    <t>Diferencia</t>
  </si>
  <si>
    <t>LOTE 1</t>
  </si>
  <si>
    <t>LOTE 6</t>
  </si>
  <si>
    <t>LOTE 7</t>
  </si>
  <si>
    <t>LOTE 8</t>
  </si>
  <si>
    <t> XXS a la XXXL</t>
  </si>
  <si>
    <t>CAMISETA PARA CABALLERO: Tipo polo (COMPOSICIÓN 100% algodón)</t>
  </si>
  <si>
    <r>
      <rPr>
        <b/>
        <sz val="9"/>
        <rFont val="Calibri Light"/>
        <family val="2"/>
      </rPr>
      <t>BATA</t>
    </r>
    <r>
      <rPr>
        <sz val="9"/>
        <rFont val="Calibri Light"/>
        <family val="2"/>
      </rPr>
      <t>. En material antifluido, color blanco, cremallera, puño resortado en algodón, cuello tipo smoking, bolsillos laterales, bolsillo superior izquierdo y largo medio, todas las prendas son sobre medidas/ tallaje.    (COMPOSICIÓN 100% FILAMENTO DE POLIESTER, puño RIB,  con cremallera )</t>
    </r>
  </si>
  <si>
    <r>
      <rPr>
        <b/>
        <sz val="9"/>
        <rFont val="Calibri Light"/>
        <family val="2"/>
      </rPr>
      <t>BATA</t>
    </r>
    <r>
      <rPr>
        <sz val="9"/>
        <rFont val="Calibri Light"/>
        <family val="2"/>
      </rPr>
      <t>. En material antifluido, color blanco, cremallera, puño resortado en algodón, cuello tipo smoking, bolsillos laterales, bolsillo superior izquierdo y largo medio, todas las prendas son sobre medidas/ tallaje.   (COMPOSICIÓN 100% FILAMENTO DE POLIESTER, puño RIB,  con cremallera )</t>
    </r>
  </si>
  <si>
    <r>
      <rPr>
        <b/>
        <sz val="9"/>
        <rFont val="Calibri Light"/>
        <family val="2"/>
      </rPr>
      <t>BATA</t>
    </r>
    <r>
      <rPr>
        <sz val="9"/>
        <rFont val="Calibri Light"/>
        <family val="2"/>
      </rPr>
      <t>. En material antifluido, color blanco y otro tono a escoger, cremallera, puño resortado en algodón, cuello tipo smoking, bolsillos laterales, bolsillo superior izquierdo y largo medio, todas las prendas son sobre medidas/ tallaje.   (COMPOSICIÓN 100% FILAMENTO DE POLIESTER, puño RIB,  con cremallera )</t>
    </r>
  </si>
  <si>
    <r>
      <rPr>
        <b/>
        <sz val="9"/>
        <rFont val="Calibri Light"/>
        <family val="2"/>
      </rPr>
      <t>BATA</t>
    </r>
    <r>
      <rPr>
        <sz val="9"/>
        <rFont val="Calibri Light"/>
        <family val="2"/>
      </rPr>
      <t>. En material antifluido, color blanco y otro tono a escoger, cremallera, puño resortado en algodón, cuello tipo smoking, bolsillos laterales, bolsillo superior izquierdo y largo medio, todas las prendas son sobre medidas/ tallaje. (COMPOSICIÓN 100% FILAMENTO DE POLIESTER, puño RIB,  con cremallera )</t>
    </r>
  </si>
  <si>
    <r>
      <rPr>
        <b/>
        <sz val="9"/>
        <rFont val="Calibri Light"/>
        <family val="2"/>
      </rPr>
      <t>CALZADO (tradicional).</t>
    </r>
    <r>
      <rPr>
        <sz val="9"/>
        <rFont val="Calibri Light"/>
        <family val="2"/>
      </rPr>
      <t xml:space="preserve"> Para uso con traje formal, en piel natural de origen bovino.  CERTIFICADO DE RETIRO DE MERCANCIA</t>
    </r>
  </si>
  <si>
    <r>
      <t xml:space="preserve">CAMISA Formal (Adicional)  </t>
    </r>
    <r>
      <rPr>
        <sz val="9"/>
        <rFont val="Calibri Light"/>
        <family val="2"/>
      </rPr>
      <t>(TELAS LAFAYETTE)</t>
    </r>
    <r>
      <rPr>
        <b/>
        <sz val="9"/>
        <rFont val="Calibri Light"/>
        <family val="2"/>
      </rPr>
      <t xml:space="preserve"> </t>
    </r>
    <r>
      <rPr>
        <sz val="9"/>
        <rFont val="Calibri Light"/>
        <family val="2"/>
      </rPr>
      <t>(COMPOSICIÓN: 60% Algodón 40% poliéster)</t>
    </r>
  </si>
  <si>
    <r>
      <rPr>
        <b/>
        <sz val="9"/>
        <rFont val="Calibri Light"/>
        <family val="2"/>
      </rPr>
      <t>CALZADO</t>
    </r>
    <r>
      <rPr>
        <sz val="9"/>
        <rFont val="Calibri Light"/>
        <family val="2"/>
      </rPr>
      <t>. En cuero con suela antideslizante y resistente a la flexión. CERTIFICADO DE RETIRO DE MERCANCIA</t>
    </r>
  </si>
  <si>
    <r>
      <t xml:space="preserve">CAMISA Formal (Adicional)  </t>
    </r>
    <r>
      <rPr>
        <sz val="9"/>
        <rFont val="Calibri Light"/>
        <family val="2"/>
      </rPr>
      <t>(TELAS LAFAYETTE)(COMPOSICIÓN: 60% Algodón 40% poliéster)</t>
    </r>
  </si>
  <si>
    <r>
      <t xml:space="preserve">CAMISETA  (Adicional)  </t>
    </r>
    <r>
      <rPr>
        <sz val="9"/>
        <rFont val="Calibri Light"/>
        <family val="2"/>
      </rPr>
      <t xml:space="preserve"> (TELAS LAFAYETTE)(COMPOSICIÓN 100% Algodón)</t>
    </r>
  </si>
  <si>
    <r>
      <t xml:space="preserve">CAMISETA (Adicional) </t>
    </r>
    <r>
      <rPr>
        <sz val="9"/>
        <rFont val="Calibri Light"/>
        <family val="2"/>
      </rPr>
      <t>(TELAS LA LAFAYETTE) (COMPOSICIÓN 100% Algodón)</t>
    </r>
  </si>
  <si>
    <r>
      <rPr>
        <b/>
        <sz val="9"/>
        <rFont val="Calibri Light"/>
        <family val="2"/>
      </rPr>
      <t>VESTIDO (Adicional).</t>
    </r>
    <r>
      <rPr>
        <sz val="9"/>
        <rFont val="Calibri Light"/>
        <family val="2"/>
      </rPr>
      <t xml:space="preserve"> Tres (3) prendas en material antifluido, así: </t>
    </r>
    <r>
      <rPr>
        <b/>
        <sz val="9"/>
        <rFont val="Calibri Light"/>
        <family val="2"/>
      </rPr>
      <t>Chaqueta (</t>
    </r>
    <r>
      <rPr>
        <sz val="9"/>
        <rFont val="Calibri Light"/>
        <family val="2"/>
      </rPr>
      <t>con bolsillos laterales</t>
    </r>
    <r>
      <rPr>
        <b/>
        <sz val="9"/>
        <rFont val="Calibri Light"/>
        <family val="2"/>
      </rPr>
      <t>)</t>
    </r>
    <r>
      <rPr>
        <sz val="9"/>
        <rFont val="Calibri Light"/>
        <family val="2"/>
      </rPr>
      <t xml:space="preserve">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y </t>
    </r>
    <r>
      <rPr>
        <b/>
        <sz val="9"/>
        <rFont val="Calibri Light"/>
        <family val="2"/>
      </rPr>
      <t>camisa</t>
    </r>
    <r>
      <rPr>
        <sz val="9"/>
        <rFont val="Calibri Light"/>
        <family val="2"/>
      </rPr>
      <t xml:space="preserve">  (TELAS LA LAFAYETTE).  CHAQUETA antifluido (COMPOSICIÓN 100% FILAMENTO DE POLIESTER) Forro de chaqueta  yersilon calibre unico (COMPOSICIÓN  100% poliester) PANTALÓN  antifluido (COMPOSICIÓN 100% FILAMENTO DE POLIESTER),  CAMISA antifluido (COMPOSICIÓN 100% FILAMENTO DE POLIESTER)</t>
    </r>
  </si>
  <si>
    <r>
      <t xml:space="preserve">CAMISETA (Adicional)   </t>
    </r>
    <r>
      <rPr>
        <sz val="9"/>
        <rFont val="Calibri Light"/>
        <family val="2"/>
      </rPr>
      <t>(TELAS LA LAFAYETTE)(COMPOSICIÓN 100% Algodón)</t>
    </r>
  </si>
  <si>
    <r>
      <rPr>
        <b/>
        <sz val="9"/>
        <rFont val="Calibri Light"/>
        <family val="2"/>
      </rPr>
      <t>CALZADO</t>
    </r>
    <r>
      <rPr>
        <sz val="9"/>
        <rFont val="Calibri Light"/>
        <family val="2"/>
      </rPr>
      <t xml:space="preserve">. Botas de seguridad, antideslizante, punta de seguridad PVC, dieléctricas y resistentes a hidrocarburos CERTIFICADO DE RETIRO DE MERCANCIA  </t>
    </r>
  </si>
  <si>
    <r>
      <rPr>
        <b/>
        <sz val="9"/>
        <rFont val="Calibri Light"/>
        <family val="2"/>
      </rPr>
      <t>CALZADO</t>
    </r>
    <r>
      <rPr>
        <sz val="9"/>
        <rFont val="Calibri Light"/>
        <family val="2"/>
      </rPr>
      <t xml:space="preserve">. Botas de seguridad, antideslizante, punta de seguridad PVC, dieléctricas y resistentes a hidrocarburos CERTIFICADO DE RETIRO DE MERCANCIA   </t>
    </r>
  </si>
  <si>
    <r>
      <rPr>
        <b/>
        <sz val="9"/>
        <rFont val="Calibri Light"/>
        <family val="2"/>
      </rPr>
      <t>VESTIDO</t>
    </r>
    <r>
      <rPr>
        <sz val="9"/>
        <rFont val="Calibri Light"/>
        <family val="2"/>
      </rPr>
      <t xml:space="preserve">. Tres (3)  prendas, así: </t>
    </r>
    <r>
      <rPr>
        <b/>
        <sz val="9"/>
        <rFont val="Calibri Light"/>
        <family val="2"/>
      </rPr>
      <t>Chaqueta</t>
    </r>
    <r>
      <rPr>
        <sz val="9"/>
        <rFont val="Calibri Light"/>
        <family val="2"/>
      </rPr>
      <t xml:space="preserve"> (en Dril),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(en Dril)  y </t>
    </r>
    <r>
      <rPr>
        <b/>
        <sz val="9"/>
        <rFont val="Calibri Light"/>
        <family val="2"/>
      </rPr>
      <t>camisa</t>
    </r>
    <r>
      <rPr>
        <sz val="9"/>
        <rFont val="Calibri Light"/>
        <family val="2"/>
      </rPr>
      <t xml:space="preserve"> (Manga larga). (TELAS LAFAYETTE).  Chaqueta (Composición: 98% Algodón 2%), Pantalón (Composición: 98% Algodón 2%), Camisa manga larga y corta (Composición 100% Algodón)</t>
    </r>
  </si>
  <si>
    <r>
      <rPr>
        <b/>
        <sz val="9"/>
        <rFont val="Calibri Light"/>
        <family val="2"/>
      </rPr>
      <t>VESTIDO (Adicional).</t>
    </r>
    <r>
      <rPr>
        <sz val="9"/>
        <rFont val="Calibri Light"/>
        <family val="2"/>
      </rPr>
      <t xml:space="preserve"> Tres (3)  prendas, así: Chaqueta (en Dril), pantalón (en Dril)  y camisa (Manga larga). (TELAS LAFAYETTE.)  Chaqueta (Composición: 98% Algodón 2%), Pantalón (Composición: 98% Algodón 2%), Camisa manga larga y corta (Composición 100% Algodón)</t>
    </r>
  </si>
  <si>
    <r>
      <t xml:space="preserve">CAMISETA TIPO POLO (Adicional) </t>
    </r>
    <r>
      <rPr>
        <sz val="9"/>
        <rFont val="Calibri Light"/>
        <family val="2"/>
      </rPr>
      <t>(TELAS LAFAYETTE.) (COMPOSICIÓN 100% algodón)</t>
    </r>
  </si>
  <si>
    <t>XXS -XXL</t>
  </si>
  <si>
    <r>
      <rPr>
        <b/>
        <sz val="9"/>
        <rFont val="Calibri Light"/>
        <family val="2"/>
      </rPr>
      <t xml:space="preserve">VESTIDO INFORMAL (Adicional).  </t>
    </r>
    <r>
      <rPr>
        <sz val="9"/>
        <rFont val="Calibri Light"/>
        <family val="2"/>
      </rPr>
      <t xml:space="preserve">Tres prendas (3), así: Chaqueta (con bolsillos), pantalón y blusa,  (TELAS LAFAYETTE)   Jean (COMPOSICIÓN: 45%  poliester  5% spandex 50% algodón), Chaqueta (COMPOSICIÓN: 100% poliéster DESCRIPCIÓN: 133G antifluido protección solar, Blusa (COMPOSICIÓN: poliéster 83%  algodón 15% spandex 2%). Forro: 100%  poliéster </t>
    </r>
  </si>
  <si>
    <r>
      <t xml:space="preserve">BLUSA Formal (Adicional) </t>
    </r>
    <r>
      <rPr>
        <sz val="9"/>
        <rFont val="Calibri Light"/>
        <family val="2"/>
      </rPr>
      <t xml:space="preserve"> (TELAS LAFAYETTE) </t>
    </r>
    <r>
      <rPr>
        <b/>
        <sz val="9"/>
        <rFont val="Calibri Light"/>
        <family val="2"/>
      </rPr>
      <t xml:space="preserve"> </t>
    </r>
    <r>
      <rPr>
        <sz val="9"/>
        <rFont val="Calibri Light"/>
        <family val="2"/>
      </rPr>
      <t>(COMPOSICIÓN: poliéster 83% algodón 15% spandez 2%)</t>
    </r>
  </si>
  <si>
    <t>XS -XXL</t>
  </si>
  <si>
    <r>
      <rPr>
        <b/>
        <sz val="9"/>
        <rFont val="Calibri Light"/>
        <family val="2"/>
      </rPr>
      <t>VESTIDO FORMAL (tradicional).</t>
    </r>
    <r>
      <rPr>
        <sz val="9"/>
        <rFont val="Calibri Light"/>
        <family val="2"/>
      </rPr>
      <t xml:space="preserve"> Cuatro (4) prendas, así: Blazer, pantalón, camisa y corbata,  (TELAS LAFAYETTE)   BLAZER (COMPOSICIÓN: 70% poliéster 30% rayon vizcosa, 100% poliester el forro), CAMISAS (COMPOSICIÓN: 60% Algodón 40% poliéster),PANTALÓN (COMPOSICIÓN: 65% poliéster Y 35% Viscosa) CORBATA (COMPOSICIÓN: filamentos de poliéster sin textura superior o igual al 85% en peso, tejido plano 100% filamento continuo de poliéster con hilos de diferentes colores suavizados. (satín, microfibra, estampado).  </t>
    </r>
  </si>
  <si>
    <r>
      <rPr>
        <b/>
        <sz val="9"/>
        <rFont val="Calibri Light"/>
        <family val="2"/>
      </rPr>
      <t xml:space="preserve">VESTIDO INFORMAL (Adicional). </t>
    </r>
    <r>
      <rPr>
        <sz val="9"/>
        <rFont val="Calibri Light"/>
        <family val="2"/>
      </rPr>
      <t>Tres (3) prendas, así: Chaqueta, pantalón y camisa,   (TELAS LAFAYETTE) CHAQUETA   (COMPOSICION : 100% poliéster ),  PANTALON EN JEAN  (COMPOSICIÓN índigo Calypso Pimienta De 13 Onzas Lycrado Algodón 100%)</t>
    </r>
  </si>
  <si>
    <r>
      <rPr>
        <b/>
        <sz val="9"/>
        <rFont val="Calibri Light"/>
        <family val="2"/>
      </rPr>
      <t xml:space="preserve">VESTIDO INFORMAL </t>
    </r>
    <r>
      <rPr>
        <sz val="9"/>
        <rFont val="Calibri Light"/>
        <family val="2"/>
      </rPr>
      <t>Tres (3) prendas, así: Chaqueta, pantalón y camisa,  (TELAS LAFAYETTE) CHAQUETA   (COMPOSICION : 100% poliéster ),  PANTALON EN JEAN  (COMPOSICIÓN índigo Calypso Pimienta De 13 Onzas Lycrado Algodón 100%)</t>
    </r>
  </si>
  <si>
    <r>
      <rPr>
        <b/>
        <sz val="9"/>
        <rFont val="Calibri Light"/>
        <family val="2"/>
      </rPr>
      <t xml:space="preserve">VESTIDO INFORMAL (Adicional). </t>
    </r>
    <r>
      <rPr>
        <sz val="9"/>
        <rFont val="Calibri Light"/>
        <family val="2"/>
      </rPr>
      <t xml:space="preserve">Tres (3) prendas, así: Chaqueta, pantalón y camisa, (TELAS LAFAYETTE) CHAQUETA   (COMPOSICION : 100%poliéster ),  PANTALON EN JEAN  (COMPOSICIÓN índigo Calypso Pimienta De 13 Onzas Lycrado Algodón 100%) </t>
    </r>
  </si>
  <si>
    <r>
      <rPr>
        <b/>
        <sz val="9"/>
        <rFont val="Calibri Light"/>
        <family val="2"/>
      </rPr>
      <t>VESTIDO. (Tradicional)</t>
    </r>
    <r>
      <rPr>
        <sz val="9"/>
        <rFont val="Calibri Light"/>
        <family val="2"/>
      </rPr>
      <t xml:space="preserve"> Tres (3) prendas en material antifluido, así: </t>
    </r>
    <r>
      <rPr>
        <b/>
        <sz val="9"/>
        <rFont val="Calibri Light"/>
        <family val="2"/>
      </rPr>
      <t>Chaqueta (</t>
    </r>
    <r>
      <rPr>
        <sz val="9"/>
        <rFont val="Calibri Light"/>
        <family val="2"/>
      </rPr>
      <t>con bolsillos laterales</t>
    </r>
    <r>
      <rPr>
        <b/>
        <sz val="9"/>
        <rFont val="Calibri Light"/>
        <family val="2"/>
      </rPr>
      <t>)</t>
    </r>
    <r>
      <rPr>
        <sz val="9"/>
        <rFont val="Calibri Light"/>
        <family val="2"/>
      </rPr>
      <t xml:space="preserve">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y </t>
    </r>
    <r>
      <rPr>
        <b/>
        <sz val="9"/>
        <rFont val="Calibri Light"/>
        <family val="2"/>
      </rPr>
      <t>camisa</t>
    </r>
    <r>
      <rPr>
        <sz val="9"/>
        <rFont val="Calibri Light"/>
        <family val="2"/>
      </rPr>
      <t>.  (TELAS LA LAFAYETTE).  CHAQUETA antifluido (COMPOSICIÓN 100% filamento de poliester) Forro de chaqueta  yersilon calibre unico (COMPOSICIÓN  100% poliester) PANTALÓN  antifluido (COMPOSICIÓN 100% filamento de poliester),  CAMISA antifluido (COMPOSICIÓN  100% filamento de poliester)</t>
    </r>
  </si>
  <si>
    <r>
      <rPr>
        <b/>
        <sz val="9"/>
        <rFont val="Calibri Light"/>
        <family val="2"/>
      </rPr>
      <t>VESTIDO. (Adicional)</t>
    </r>
    <r>
      <rPr>
        <sz val="9"/>
        <rFont val="Calibri Light"/>
        <family val="2"/>
      </rPr>
      <t xml:space="preserve"> Tres (3) prendas en material antifluido, así: </t>
    </r>
    <r>
      <rPr>
        <b/>
        <sz val="9"/>
        <rFont val="Calibri Light"/>
        <family val="2"/>
      </rPr>
      <t>Chaqueta (</t>
    </r>
    <r>
      <rPr>
        <sz val="9"/>
        <rFont val="Calibri Light"/>
        <family val="2"/>
      </rPr>
      <t>con bolsillos laterales</t>
    </r>
    <r>
      <rPr>
        <b/>
        <sz val="9"/>
        <rFont val="Calibri Light"/>
        <family val="2"/>
      </rPr>
      <t>)</t>
    </r>
    <r>
      <rPr>
        <sz val="9"/>
        <rFont val="Calibri Light"/>
        <family val="2"/>
      </rPr>
      <t xml:space="preserve">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y </t>
    </r>
    <r>
      <rPr>
        <b/>
        <sz val="9"/>
        <rFont val="Calibri Light"/>
        <family val="2"/>
      </rPr>
      <t>camisa</t>
    </r>
    <r>
      <rPr>
        <sz val="9"/>
        <rFont val="Calibri Light"/>
        <family val="2"/>
      </rPr>
      <t xml:space="preserve">  (TELAS LAFAYETTE) CHAQUETA antifluido (COMPOSICIÓN 100% 100% filamento de poliester) Forro de chaqueta  yersilon calibre unico (COMPOSICIÓN  100% poliester) PANTALÓN  antifluido (COMPOSICIÓN 100% 100% filamento de poliester),  CAMISA antifluido (COMPOSICIÓN 100% 100% filamento de poliester)</t>
    </r>
  </si>
  <si>
    <r>
      <rPr>
        <b/>
        <sz val="9"/>
        <rFont val="Calibri Light"/>
        <family val="2"/>
      </rPr>
      <t>VESTIDO (Tradicional).</t>
    </r>
    <r>
      <rPr>
        <sz val="9"/>
        <rFont val="Calibri Light"/>
        <family val="2"/>
      </rPr>
      <t xml:space="preserve"> Tres (3) prendas en material antifluido, así: </t>
    </r>
    <r>
      <rPr>
        <b/>
        <sz val="9"/>
        <rFont val="Calibri Light"/>
        <family val="2"/>
      </rPr>
      <t>Chaqueta (</t>
    </r>
    <r>
      <rPr>
        <sz val="9"/>
        <rFont val="Calibri Light"/>
        <family val="2"/>
      </rPr>
      <t>con bolsillos laterales</t>
    </r>
    <r>
      <rPr>
        <b/>
        <sz val="9"/>
        <rFont val="Calibri Light"/>
        <family val="2"/>
      </rPr>
      <t>)</t>
    </r>
    <r>
      <rPr>
        <sz val="9"/>
        <rFont val="Calibri Light"/>
        <family val="2"/>
      </rPr>
      <t xml:space="preserve">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y </t>
    </r>
    <r>
      <rPr>
        <b/>
        <sz val="9"/>
        <rFont val="Calibri Light"/>
        <family val="2"/>
      </rPr>
      <t>camisa</t>
    </r>
    <r>
      <rPr>
        <sz val="9"/>
        <rFont val="Calibri Light"/>
        <family val="2"/>
      </rPr>
      <t>.  (TELAS LA LAFAYETTE).  CHAQUETA antifluido (COMPOSICIÓN 100% 100% filamento de poliester) Forro de chaqueta  yersilon calibre unico (COMPOSICIÓN  100% poliester) PANTALÓN  antifluido (COMPOSICIÓN 100% 100% filamento de poliester),  CAMISA antifluido (COMPOSICIÓN 100% 100% filamento de poliester)</t>
    </r>
  </si>
  <si>
    <r>
      <rPr>
        <b/>
        <sz val="9"/>
        <rFont val="Calibri Light"/>
        <family val="2"/>
      </rPr>
      <t>VESTIDO (Adicional).</t>
    </r>
    <r>
      <rPr>
        <sz val="9"/>
        <rFont val="Calibri Light"/>
        <family val="2"/>
      </rPr>
      <t xml:space="preserve"> Tres (3) prendas en material antifluido, así: </t>
    </r>
    <r>
      <rPr>
        <b/>
        <sz val="9"/>
        <rFont val="Calibri Light"/>
        <family val="2"/>
      </rPr>
      <t>Chaqueta (</t>
    </r>
    <r>
      <rPr>
        <sz val="9"/>
        <rFont val="Calibri Light"/>
        <family val="2"/>
      </rPr>
      <t>con bolsillos laterales</t>
    </r>
    <r>
      <rPr>
        <b/>
        <sz val="9"/>
        <rFont val="Calibri Light"/>
        <family val="2"/>
      </rPr>
      <t>)</t>
    </r>
    <r>
      <rPr>
        <sz val="9"/>
        <rFont val="Calibri Light"/>
        <family val="2"/>
      </rPr>
      <t xml:space="preserve">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y </t>
    </r>
    <r>
      <rPr>
        <b/>
        <sz val="9"/>
        <rFont val="Calibri Light"/>
        <family val="2"/>
      </rPr>
      <t>camisa</t>
    </r>
    <r>
      <rPr>
        <sz val="9"/>
        <rFont val="Calibri Light"/>
        <family val="2"/>
      </rPr>
      <t xml:space="preserve">  (TELAS LA LAFAYETTE).  CHAQUETA antifluido (COMPOSICIÓN 100% filamento de poliester) Forro de chaqueta  yersilon calibre unico </t>
    </r>
  </si>
  <si>
    <r>
      <rPr>
        <b/>
        <sz val="9"/>
        <rFont val="Calibri Light"/>
        <family val="2"/>
      </rPr>
      <t>VESTIDO. (Tradicional)</t>
    </r>
    <r>
      <rPr>
        <sz val="9"/>
        <rFont val="Calibri Light"/>
        <family val="2"/>
      </rPr>
      <t xml:space="preserve"> Tres (3) prendas en material antifluido, así: </t>
    </r>
    <r>
      <rPr>
        <b/>
        <sz val="9"/>
        <rFont val="Calibri Light"/>
        <family val="2"/>
      </rPr>
      <t>Chaqueta (</t>
    </r>
    <r>
      <rPr>
        <sz val="9"/>
        <rFont val="Calibri Light"/>
        <family val="2"/>
      </rPr>
      <t>con bolsillos laterales</t>
    </r>
    <r>
      <rPr>
        <b/>
        <sz val="9"/>
        <rFont val="Calibri Light"/>
        <family val="2"/>
      </rPr>
      <t>)</t>
    </r>
    <r>
      <rPr>
        <sz val="9"/>
        <rFont val="Calibri Light"/>
        <family val="2"/>
      </rPr>
      <t xml:space="preserve">, </t>
    </r>
    <r>
      <rPr>
        <b/>
        <sz val="9"/>
        <rFont val="Calibri Light"/>
        <family val="2"/>
      </rPr>
      <t>pantalón</t>
    </r>
    <r>
      <rPr>
        <sz val="9"/>
        <rFont val="Calibri Light"/>
        <family val="2"/>
      </rPr>
      <t xml:space="preserve"> y </t>
    </r>
    <r>
      <rPr>
        <b/>
        <sz val="9"/>
        <rFont val="Calibri Light"/>
        <family val="2"/>
      </rPr>
      <t>camisa</t>
    </r>
    <r>
      <rPr>
        <sz val="9"/>
        <rFont val="Calibri Light"/>
        <family val="2"/>
      </rPr>
      <t>.  TELAS LA LAFAYETTE.  CHAQUETA antifluido (COMPOSICIÓN 100% F100% filamento de poliester) Forro de chaqueta  yersilon calibre unico (COMPOSICIÓN  100% poliester) PANTALÓN  antifluido (COMPOSICIÓN 100% 100% filamento de poliester),  CAMISA antifluido (COMPOSICIÓN 100% 100% filamento de poliester)</t>
    </r>
  </si>
  <si>
    <r>
      <rPr>
        <b/>
        <sz val="9"/>
        <rFont val="Calibri Light"/>
        <family val="2"/>
      </rPr>
      <t>VESTIDO FORMAL (tradicional).</t>
    </r>
    <r>
      <rPr>
        <sz val="9"/>
        <rFont val="Calibri Light"/>
        <family val="2"/>
      </rPr>
      <t xml:space="preserve"> Cuatro (4) prendas, así: </t>
    </r>
    <r>
      <rPr>
        <b/>
        <sz val="9"/>
        <rFont val="Calibri Light"/>
        <family val="2"/>
      </rPr>
      <t>Chaqueta</t>
    </r>
    <r>
      <rPr>
        <sz val="9"/>
        <rFont val="Calibri Light"/>
        <family val="2"/>
      </rPr>
      <t xml:space="preserve"> (con bolsillos), </t>
    </r>
    <r>
      <rPr>
        <b/>
        <sz val="9"/>
        <rFont val="Calibri Light"/>
        <family val="2"/>
      </rPr>
      <t>chaleco</t>
    </r>
    <r>
      <rPr>
        <sz val="9"/>
        <rFont val="Calibri Light"/>
        <family val="2"/>
      </rPr>
      <t xml:space="preserve"> (con bolsillos):
(COMPOSICIÓN 94% poliester,6% spandex , Forro 100% poliester) 
</t>
    </r>
    <r>
      <rPr>
        <b/>
        <sz val="9"/>
        <rFont val="Calibri Light"/>
        <family val="2"/>
      </rPr>
      <t>Pantalón:</t>
    </r>
    <r>
      <rPr>
        <sz val="9"/>
        <rFont val="Calibri Light"/>
        <family val="2"/>
      </rPr>
      <t xml:space="preserve"> (COMPOSICIÓN: 96% poliester 4% spandex).  </t>
    </r>
    <r>
      <rPr>
        <b/>
        <sz val="9"/>
        <rFont val="Calibri Light"/>
        <family val="2"/>
      </rPr>
      <t>Camisa:</t>
    </r>
    <r>
      <rPr>
        <sz val="9"/>
        <rFont val="Calibri Light"/>
        <family val="2"/>
      </rPr>
      <t xml:space="preserve"> (COMPOSICIÓN: poliester 83% algodón 15% spandex 2%).
 (TELAS LAFAYETTE)</t>
    </r>
  </si>
  <si>
    <t>27+2+2+2</t>
  </si>
  <si>
    <t xml:space="preserve">VESTIDO FORMAL (tradicional). Cuatro (4) prendas, así: Chaqueta (con bolsillos), chaleco (con bolsillos):
(COMPOSICIÓN 94% poliester,6% spandex , Forro 100% poliester) 
Pantalón: (COMPOSICIÓN: 96% poliester 4% spandex). 
Camisa: (COMPOSICIÓN:  83% poliester, 15% algodón,  2% spandex ).   (TELAS LAFAYETTE) </t>
  </si>
  <si>
    <t>XXS a la XXL</t>
  </si>
  <si>
    <r>
      <t>BLUSA FORMAL (</t>
    </r>
    <r>
      <rPr>
        <b/>
        <sz val="7"/>
        <color theme="1"/>
        <rFont val="Calibri"/>
        <family val="2"/>
      </rPr>
      <t>COMPOSICIÓN</t>
    </r>
    <r>
      <rPr>
        <sz val="7"/>
        <color theme="1"/>
        <rFont val="Calibri"/>
        <family val="2"/>
      </rPr>
      <t xml:space="preserve">: POLIÉSTER 83% ALGODÓN 15% 2%SPANDEX)    (TELAS LAFAYETTE) </t>
    </r>
  </si>
  <si>
    <r>
      <rPr>
        <b/>
        <sz val="7"/>
        <rFont val="Calibri Light"/>
        <family val="2"/>
      </rPr>
      <t>VESTIDO FORMAL (tradicional).</t>
    </r>
    <r>
      <rPr>
        <sz val="7"/>
        <rFont val="Calibri Light"/>
        <family val="2"/>
      </rPr>
      <t xml:space="preserve"> Cuatro (4) prendas, así:
    </t>
    </r>
    <r>
      <rPr>
        <b/>
        <sz val="7"/>
        <rFont val="Calibri Light"/>
        <family val="2"/>
      </rPr>
      <t>BLAZER</t>
    </r>
    <r>
      <rPr>
        <sz val="7"/>
        <rFont val="Calibri Light"/>
        <family val="2"/>
      </rPr>
      <t xml:space="preserve"> (COMPOSICIÓN: 70% poliéster 30% rayon vizcosa, 100% poliester el forro)
</t>
    </r>
    <r>
      <rPr>
        <b/>
        <sz val="7"/>
        <rFont val="Calibri Light"/>
        <family val="2"/>
      </rPr>
      <t>CAMISAS</t>
    </r>
    <r>
      <rPr>
        <sz val="7"/>
        <rFont val="Calibri Light"/>
        <family val="2"/>
      </rPr>
      <t xml:space="preserve"> (COMPOSICIÓN: 60% Algodón 40% poliéster)
</t>
    </r>
    <r>
      <rPr>
        <b/>
        <sz val="7"/>
        <rFont val="Calibri Light"/>
        <family val="2"/>
      </rPr>
      <t>PANTALÓN</t>
    </r>
    <r>
      <rPr>
        <sz val="7"/>
        <rFont val="Calibri Light"/>
        <family val="2"/>
      </rPr>
      <t xml:space="preserve"> (COMPOSICIÓN: 65% poliéster, 35% Viscosa)
</t>
    </r>
    <r>
      <rPr>
        <b/>
        <sz val="7"/>
        <rFont val="Calibri Light"/>
        <family val="2"/>
      </rPr>
      <t>CORBATA</t>
    </r>
    <r>
      <rPr>
        <sz val="7"/>
        <rFont val="Calibri Light"/>
        <family val="2"/>
      </rPr>
      <t xml:space="preserve"> (COMPOSICIÓN: filamentos de poliéster sin textura superior o igual al 85% en peso, tejido plano 100% filamento continuo de poliéster con hilos de diferentes colores suavizados. (satín, microfibra, estampado).
 (TELAS LAFAYETTE) </t>
    </r>
  </si>
  <si>
    <r>
      <rPr>
        <b/>
        <sz val="7"/>
        <rFont val="Calibri Light"/>
        <family val="2"/>
      </rPr>
      <t>VESTIDO</t>
    </r>
    <r>
      <rPr>
        <sz val="7"/>
        <rFont val="Calibri Light"/>
        <family val="2"/>
      </rPr>
      <t xml:space="preserve">. Tres (3)  prendas, así:
</t>
    </r>
    <r>
      <rPr>
        <b/>
        <sz val="7"/>
        <rFont val="Calibri Light"/>
        <family val="2"/>
      </rPr>
      <t>Chaqueta</t>
    </r>
    <r>
      <rPr>
        <sz val="7"/>
        <rFont val="Calibri Light"/>
        <family val="2"/>
      </rPr>
      <t xml:space="preserve"> (en Dril)  (Composición: 98% Algodón 2% spandex)
</t>
    </r>
    <r>
      <rPr>
        <b/>
        <sz val="7"/>
        <rFont val="Calibri Light"/>
        <family val="2"/>
      </rPr>
      <t>pantalón</t>
    </r>
    <r>
      <rPr>
        <sz val="7"/>
        <rFont val="Calibri Light"/>
        <family val="2"/>
      </rPr>
      <t xml:space="preserve"> (en Dril) (Composición: 98% Algodón 2% spandex)
 </t>
    </r>
    <r>
      <rPr>
        <b/>
        <sz val="7"/>
        <rFont val="Calibri Light"/>
        <family val="2"/>
      </rPr>
      <t>camisa</t>
    </r>
    <r>
      <rPr>
        <sz val="7"/>
        <rFont val="Calibri Light"/>
        <family val="2"/>
      </rPr>
      <t xml:space="preserve"> (Manga larga y corta) (Composición 100% Algodón). 
(TELAS LAFAYETTE).  </t>
    </r>
  </si>
  <si>
    <r>
      <rPr>
        <b/>
        <sz val="7"/>
        <rFont val="Calibri Light"/>
        <family val="2"/>
      </rPr>
      <t>VESTIDO. (Tradicional)</t>
    </r>
    <r>
      <rPr>
        <sz val="7"/>
        <rFont val="Calibri Light"/>
        <family val="2"/>
      </rPr>
      <t xml:space="preserve"> Tres (3) prendas en material antifluido, así:
</t>
    </r>
    <r>
      <rPr>
        <b/>
        <sz val="7"/>
        <rFont val="Calibri Light"/>
        <family val="2"/>
      </rPr>
      <t>CHAQUETA (</t>
    </r>
    <r>
      <rPr>
        <sz val="7"/>
        <rFont val="Calibri Light"/>
        <family val="2"/>
      </rPr>
      <t>con bolsillos laterales</t>
    </r>
    <r>
      <rPr>
        <b/>
        <sz val="7"/>
        <rFont val="Calibri Light"/>
        <family val="2"/>
      </rPr>
      <t>)</t>
    </r>
    <r>
      <rPr>
        <sz val="7"/>
        <rFont val="Calibri Light"/>
        <family val="2"/>
      </rPr>
      <t xml:space="preserve">, antifluido (COMPOSICIÓN 100% filamento de poliester), Forro de chaqueta  yersilon calibre unico 
</t>
    </r>
    <r>
      <rPr>
        <b/>
        <sz val="7"/>
        <rFont val="Calibri Light"/>
        <family val="2"/>
      </rPr>
      <t>PANTALÓN</t>
    </r>
    <r>
      <rPr>
        <sz val="7"/>
        <rFont val="Calibri Light"/>
        <family val="2"/>
      </rPr>
      <t xml:space="preserve">  antifluido (COMPOSICIÓN 100% filamento de poliester)
  </t>
    </r>
    <r>
      <rPr>
        <b/>
        <sz val="7"/>
        <rFont val="Calibri Light"/>
        <family val="2"/>
      </rPr>
      <t>CAMISA</t>
    </r>
    <r>
      <rPr>
        <sz val="7"/>
        <rFont val="Calibri Light"/>
        <family val="2"/>
      </rPr>
      <t xml:space="preserve"> antifluido (COMPOSICIÓN  100% filamento de poliester)   (TELAS LA LAFAYETTE). </t>
    </r>
  </si>
  <si>
    <t>CAMISA Formal (Adicional) 
 (COMPOSICIÓN: 60% Algodón 40% poliéster)
(TELAS LAFAYETTE)</t>
  </si>
  <si>
    <t>CERTIFICADO DE RETIRO DE MERCANCÍA CALZADO</t>
  </si>
  <si>
    <t>CERTIFICADO DE RETIRO DE MERCANCÍA CALZADO - BOTAS DE SEGURIDAD</t>
  </si>
  <si>
    <t xml:space="preserve">CALZADO. En cuero, con suela antideslizante y resistente a la flexión Sistema de retiro de mercancía. </t>
  </si>
  <si>
    <t>XS a la XXL</t>
  </si>
  <si>
    <r>
      <t>CAMISETA PARA DAMA (</t>
    </r>
    <r>
      <rPr>
        <b/>
        <sz val="7"/>
        <color theme="1"/>
        <rFont val="Calibri"/>
        <family val="2"/>
        <scheme val="minor"/>
      </rPr>
      <t>COMPOSICIÓN</t>
    </r>
    <r>
      <rPr>
        <sz val="7"/>
        <color theme="1"/>
        <rFont val="Calibri"/>
        <family val="2"/>
        <scheme val="minor"/>
      </rPr>
      <t xml:space="preserve"> 100% Algodón) 
(TELAS LAFAYETTE). </t>
    </r>
  </si>
  <si>
    <r>
      <t>En material antifluido, color blanco y otro tono a escoger, cremallera, puño resortado en algodón, cuello tipo smoking, bolsillos laterales, bolsillo superior izquierdo y largo medio, todas las prendas son sobre medidas/ tallaje. (</t>
    </r>
    <r>
      <rPr>
        <b/>
        <sz val="7"/>
        <color rgb="FF000000"/>
        <rFont val="Calibri"/>
        <family val="2"/>
      </rPr>
      <t>COMPOSICIÓN</t>
    </r>
    <r>
      <rPr>
        <sz val="7"/>
        <color rgb="FF000000"/>
        <rFont val="Calibri"/>
        <family val="2"/>
      </rPr>
      <t xml:space="preserve"> 100% FILAMENTO DE POLIESTER, puño RIB,  con cremallera ) 
(TELAS LAFAYETTE). </t>
    </r>
  </si>
  <si>
    <r>
      <t>En material antifluido, color blanco y otro tono a escoger, cremallera, puño resortado en algodón, cuello tipo smoking, bolsillos laterales, bolsillo superior izquierdo y largo medio, todas las prendas son sobre medidas/ tallaje (</t>
    </r>
    <r>
      <rPr>
        <b/>
        <sz val="7"/>
        <color rgb="FF000000"/>
        <rFont val="Calibri"/>
        <family val="2"/>
      </rPr>
      <t>COMPOSICIÓN</t>
    </r>
    <r>
      <rPr>
        <sz val="7"/>
        <color rgb="FF000000"/>
        <rFont val="Calibri"/>
        <family val="2"/>
      </rPr>
      <t xml:space="preserve"> 100% FILAMENTO DE POLIESTER, puño RIB,  con cremallera )
(TELAS LAFAYETTE). </t>
    </r>
  </si>
  <si>
    <t xml:space="preserve">Chaqueta impermeable, para uso con traje formal  100% poliéster con  forro de tela de diseño (TELAS LAFAYETTE). </t>
  </si>
  <si>
    <t xml:space="preserve">VALOR UNITARIO </t>
  </si>
  <si>
    <t>% DE IVA</t>
  </si>
  <si>
    <t>VALOR TOTAL</t>
  </si>
  <si>
    <t>VALOR TOTAL ANTES DE IVA</t>
  </si>
  <si>
    <t>VALOR IVA</t>
  </si>
  <si>
    <t>VALOR TOTAL DE LA PROPUESTA</t>
  </si>
  <si>
    <t xml:space="preserve">Firma Representante Legal y/o Persona Natural </t>
  </si>
  <si>
    <t xml:space="preserve">CALZADO.Para uso con traje formal, en piel natural de origen bovino sistema de retiro de mercancía. </t>
  </si>
  <si>
    <t>CALZADO.
	botas dieléctricas de seguridad industrial con puntera en policarbonato (composite), suela en poliuretano densidad con capacidad dieléctrica.
	en piel natural de origen bovino botas de seguridad,
antideslizante, punta de seguridad PVC, dieléctricas y resistentes a hidrocarburos. certificado de retiro de mercancía.</t>
  </si>
  <si>
    <t>UNIVERSIDAD COLEGIO MAYOR DE CUNDINAMARCA</t>
  </si>
  <si>
    <t>"PROPUESTA TÉCNICO ECONÓMICA"</t>
  </si>
  <si>
    <t xml:space="preserve">TERMINOS DE REFERENCIA DE MEDIANA CUANTIA </t>
  </si>
  <si>
    <t>ANEXO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</si>
</sst>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_);_(* \(#,##0\);_(* &quot;-&quot;??_);_(@_)"/>
    <numFmt numFmtId="166" formatCode="_-[$$-240A]\ * #,##0.00_-;\-[$$-240A]\ * #,##0.00_-;_-[$$-240A]\ * &quot;-&quot;??_-;_-@_-"/>
    <numFmt numFmtId="167" formatCode="_(&quot;C$&quot;* #,##0.00_);_(&quot;C$&quot;* \(#,##0.00\);_(&quot;C$&quot;* &quot;-&quot;??_);_(@_)"/>
  </numFmts>
  <fonts count="27">
    <font>
      <sz val="11"/>
      <color theme="1"/>
      <name val="Calibri"/>
      <family val="2"/>
      <scheme val="minor"/>
    </font>
    <font>
      <b/>
      <sz val="9"/>
      <name val="Calibri Light"/>
      <family val="2"/>
    </font>
    <font>
      <sz val="9"/>
      <name val="Calibri Light"/>
      <family val="2"/>
    </font>
    <font>
      <b/>
      <sz val="9"/>
      <color theme="1"/>
      <name val="Calibri Light"/>
      <family val="2"/>
    </font>
    <font>
      <sz val="9"/>
      <color theme="1"/>
      <name val="Calibri Light"/>
      <family val="2"/>
    </font>
    <font>
      <b/>
      <sz val="7"/>
      <color rgb="FF000000"/>
      <name val="Calibri"/>
      <family val="2"/>
    </font>
    <font>
      <sz val="11"/>
      <color rgb="FF000000"/>
      <name val="Calibri"/>
      <family val="2"/>
    </font>
    <font>
      <sz val="7"/>
      <color rgb="FF000000"/>
      <name val="Calibri"/>
      <family val="2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Calibri"/>
      <family val="2"/>
    </font>
    <font>
      <sz val="5"/>
      <name val="Calibri Light"/>
      <family val="2"/>
    </font>
    <font>
      <sz val="4"/>
      <name val="Calibri Light"/>
      <family val="2"/>
    </font>
    <font>
      <sz val="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name val="Calibri Light"/>
      <family val="2"/>
    </font>
    <font>
      <b/>
      <sz val="7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sz val="11"/>
      <name val="ＭＳ ゴシック"/>
      <family val="3"/>
      <charset val="128"/>
    </font>
    <font>
      <b/>
      <sz val="10"/>
      <name val="Calibri Light"/>
      <family val="2"/>
    </font>
    <font>
      <sz val="10"/>
      <name val="Calibri Light"/>
      <family val="2"/>
    </font>
    <font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164" fontId="10" fillId="0" borderId="0" applyFont="0" applyFill="0" applyBorder="0" applyAlignment="0" applyProtection="0"/>
    <xf numFmtId="0" fontId="21" fillId="0" borderId="0"/>
    <xf numFmtId="0" fontId="23" fillId="0" borderId="0"/>
    <xf numFmtId="43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</cellStyleXfs>
  <cellXfs count="279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horizontal="left" vertical="center" wrapText="1"/>
    </xf>
    <xf numFmtId="3" fontId="2" fillId="2" borderId="0" xfId="0" applyNumberFormat="1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3" borderId="16" xfId="0" applyNumberFormat="1" applyFont="1" applyFill="1" applyBorder="1" applyAlignment="1">
      <alignment horizontal="center" vertical="center" wrapText="1"/>
    </xf>
    <xf numFmtId="3" fontId="3" fillId="3" borderId="16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3" fillId="3" borderId="17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3" borderId="3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vertical="center"/>
    </xf>
    <xf numFmtId="3" fontId="3" fillId="0" borderId="2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vertical="center"/>
    </xf>
    <xf numFmtId="3" fontId="3" fillId="0" borderId="28" xfId="0" applyNumberFormat="1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3" fontId="1" fillId="0" borderId="35" xfId="0" applyNumberFormat="1" applyFont="1" applyBorder="1" applyAlignment="1">
      <alignment horizontal="center" vertical="center" wrapText="1"/>
    </xf>
    <xf numFmtId="166" fontId="9" fillId="2" borderId="9" xfId="0" applyNumberFormat="1" applyFont="1" applyFill="1" applyBorder="1" applyAlignment="1">
      <alignment horizontal="right" vertical="center" wrapText="1"/>
    </xf>
    <xf numFmtId="166" fontId="0" fillId="0" borderId="0" xfId="0" applyNumberFormat="1" applyAlignment="1">
      <alignment horizontal="right" vertical="center"/>
    </xf>
    <xf numFmtId="166" fontId="5" fillId="0" borderId="6" xfId="0" applyNumberFormat="1" applyFont="1" applyBorder="1" applyAlignment="1">
      <alignment horizontal="right" vertical="center"/>
    </xf>
    <xf numFmtId="166" fontId="9" fillId="9" borderId="9" xfId="0" applyNumberFormat="1" applyFont="1" applyFill="1" applyBorder="1" applyAlignment="1">
      <alignment horizontal="right" vertical="center" wrapText="1"/>
    </xf>
    <xf numFmtId="166" fontId="9" fillId="2" borderId="7" xfId="0" applyNumberFormat="1" applyFont="1" applyFill="1" applyBorder="1" applyAlignment="1">
      <alignment horizontal="right" vertical="center" wrapText="1"/>
    </xf>
    <xf numFmtId="166" fontId="9" fillId="2" borderId="4" xfId="0" applyNumberFormat="1" applyFont="1" applyFill="1" applyBorder="1" applyAlignment="1">
      <alignment horizontal="right" vertical="center" wrapText="1"/>
    </xf>
    <xf numFmtId="166" fontId="9" fillId="6" borderId="0" xfId="0" applyNumberFormat="1" applyFont="1" applyFill="1" applyAlignment="1">
      <alignment horizontal="right" vertical="center" wrapText="1"/>
    </xf>
    <xf numFmtId="166" fontId="9" fillId="6" borderId="13" xfId="0" applyNumberFormat="1" applyFont="1" applyFill="1" applyBorder="1" applyAlignment="1">
      <alignment horizontal="right" vertical="center" wrapText="1"/>
    </xf>
    <xf numFmtId="166" fontId="12" fillId="2" borderId="14" xfId="1" applyNumberFormat="1" applyFont="1" applyFill="1" applyBorder="1" applyAlignment="1">
      <alignment horizontal="right" vertical="center"/>
    </xf>
    <xf numFmtId="166" fontId="11" fillId="6" borderId="10" xfId="1" applyNumberFormat="1" applyFont="1" applyFill="1" applyBorder="1" applyAlignment="1">
      <alignment horizontal="right" vertical="center"/>
    </xf>
    <xf numFmtId="166" fontId="12" fillId="2" borderId="10" xfId="1" applyNumberFormat="1" applyFont="1" applyFill="1" applyBorder="1" applyAlignment="1">
      <alignment horizontal="right" vertical="center"/>
    </xf>
    <xf numFmtId="166" fontId="11" fillId="8" borderId="1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vertical="center"/>
    </xf>
    <xf numFmtId="166" fontId="3" fillId="3" borderId="16" xfId="0" applyNumberFormat="1" applyFont="1" applyFill="1" applyBorder="1" applyAlignment="1">
      <alignment horizontal="center" vertical="center" wrapText="1"/>
    </xf>
    <xf numFmtId="166" fontId="4" fillId="2" borderId="0" xfId="0" applyNumberFormat="1" applyFont="1" applyFill="1" applyAlignment="1">
      <alignment vertical="center" wrapText="1"/>
    </xf>
    <xf numFmtId="166" fontId="1" fillId="0" borderId="20" xfId="0" applyNumberFormat="1" applyFont="1" applyBorder="1" applyAlignment="1">
      <alignment horizontal="right" vertical="center" wrapText="1"/>
    </xf>
    <xf numFmtId="166" fontId="4" fillId="0" borderId="23" xfId="0" applyNumberFormat="1" applyFont="1" applyBorder="1" applyAlignment="1">
      <alignment vertical="center" wrapText="1"/>
    </xf>
    <xf numFmtId="166" fontId="2" fillId="0" borderId="24" xfId="0" applyNumberFormat="1" applyFont="1" applyBorder="1" applyAlignment="1">
      <alignment vertical="center" wrapText="1"/>
    </xf>
    <xf numFmtId="166" fontId="1" fillId="0" borderId="1" xfId="0" applyNumberFormat="1" applyFont="1" applyBorder="1" applyAlignment="1">
      <alignment horizontal="right" vertical="center" wrapText="1"/>
    </xf>
    <xf numFmtId="166" fontId="4" fillId="0" borderId="0" xfId="0" applyNumberFormat="1" applyFont="1" applyAlignment="1">
      <alignment vertical="center" wrapText="1"/>
    </xf>
    <xf numFmtId="166" fontId="2" fillId="0" borderId="26" xfId="0" applyNumberFormat="1" applyFont="1" applyBorder="1" applyAlignment="1">
      <alignment vertical="center" wrapText="1"/>
    </xf>
    <xf numFmtId="166" fontId="1" fillId="0" borderId="21" xfId="0" applyNumberFormat="1" applyFont="1" applyBorder="1" applyAlignment="1">
      <alignment horizontal="right" vertical="center" wrapText="1"/>
    </xf>
    <xf numFmtId="166" fontId="4" fillId="0" borderId="28" xfId="0" applyNumberFormat="1" applyFont="1" applyBorder="1" applyAlignment="1">
      <alignment vertical="center" wrapText="1"/>
    </xf>
    <xf numFmtId="166" fontId="2" fillId="0" borderId="29" xfId="0" applyNumberFormat="1" applyFont="1" applyBorder="1" applyAlignment="1">
      <alignment vertical="center" wrapText="1"/>
    </xf>
    <xf numFmtId="166" fontId="3" fillId="7" borderId="19" xfId="0" applyNumberFormat="1" applyFont="1" applyFill="1" applyBorder="1" applyAlignment="1">
      <alignment horizontal="right" vertical="center" wrapText="1"/>
    </xf>
    <xf numFmtId="166" fontId="4" fillId="2" borderId="0" xfId="0" applyNumberFormat="1" applyFont="1" applyFill="1" applyAlignment="1">
      <alignment horizontal="center" vertical="center"/>
    </xf>
    <xf numFmtId="166" fontId="3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left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9" fillId="13" borderId="7" xfId="0" applyFont="1" applyFill="1" applyBorder="1" applyAlignment="1">
      <alignment horizontal="center" vertical="center" wrapText="1"/>
    </xf>
    <xf numFmtId="3" fontId="1" fillId="2" borderId="27" xfId="0" applyNumberFormat="1" applyFont="1" applyFill="1" applyBorder="1" applyAlignment="1">
      <alignment horizontal="center" vertical="center" textRotation="90" wrapText="1"/>
    </xf>
    <xf numFmtId="3" fontId="2" fillId="2" borderId="21" xfId="0" applyNumberFormat="1" applyFont="1" applyFill="1" applyBorder="1" applyAlignment="1">
      <alignment horizontal="center" vertical="center" wrapText="1"/>
    </xf>
    <xf numFmtId="3" fontId="2" fillId="2" borderId="28" xfId="0" applyNumberFormat="1" applyFont="1" applyFill="1" applyBorder="1" applyAlignment="1">
      <alignment vertical="center"/>
    </xf>
    <xf numFmtId="3" fontId="3" fillId="2" borderId="28" xfId="0" applyNumberFormat="1" applyFont="1" applyFill="1" applyBorder="1" applyAlignment="1">
      <alignment horizontal="center" vertical="center" wrapText="1"/>
    </xf>
    <xf numFmtId="3" fontId="3" fillId="2" borderId="32" xfId="0" applyNumberFormat="1" applyFont="1" applyFill="1" applyBorder="1" applyAlignment="1">
      <alignment horizontal="center" vertical="center" wrapText="1"/>
    </xf>
    <xf numFmtId="3" fontId="2" fillId="2" borderId="16" xfId="0" applyNumberFormat="1" applyFont="1" applyFill="1" applyBorder="1" applyAlignment="1">
      <alignment horizontal="center" vertical="center" wrapText="1"/>
    </xf>
    <xf numFmtId="166" fontId="1" fillId="2" borderId="21" xfId="0" applyNumberFormat="1" applyFont="1" applyFill="1" applyBorder="1" applyAlignment="1">
      <alignment horizontal="right" vertical="center" wrapText="1"/>
    </xf>
    <xf numFmtId="166" fontId="4" fillId="2" borderId="28" xfId="0" applyNumberFormat="1" applyFont="1" applyFill="1" applyBorder="1" applyAlignment="1">
      <alignment vertical="center" wrapText="1"/>
    </xf>
    <xf numFmtId="166" fontId="2" fillId="2" borderId="29" xfId="0" applyNumberFormat="1" applyFont="1" applyFill="1" applyBorder="1" applyAlignment="1">
      <alignment vertical="center" wrapText="1"/>
    </xf>
    <xf numFmtId="3" fontId="2" fillId="2" borderId="20" xfId="0" applyNumberFormat="1" applyFont="1" applyFill="1" applyBorder="1" applyAlignment="1">
      <alignment horizontal="center" vertical="center" wrapText="1"/>
    </xf>
    <xf numFmtId="3" fontId="2" fillId="2" borderId="23" xfId="0" applyNumberFormat="1" applyFont="1" applyFill="1" applyBorder="1" applyAlignment="1">
      <alignment vertical="center"/>
    </xf>
    <xf numFmtId="166" fontId="2" fillId="2" borderId="20" xfId="0" applyNumberFormat="1" applyFont="1" applyFill="1" applyBorder="1" applyAlignment="1">
      <alignment horizontal="center" vertical="center" wrapText="1"/>
    </xf>
    <xf numFmtId="3" fontId="3" fillId="2" borderId="23" xfId="0" applyNumberFormat="1" applyFont="1" applyFill="1" applyBorder="1" applyAlignment="1">
      <alignment horizontal="center" vertical="center" wrapText="1"/>
    </xf>
    <xf numFmtId="3" fontId="3" fillId="2" borderId="31" xfId="0" applyNumberFormat="1" applyFont="1" applyFill="1" applyBorder="1" applyAlignment="1">
      <alignment horizontal="center" vertical="center" wrapText="1"/>
    </xf>
    <xf numFmtId="166" fontId="1" fillId="2" borderId="20" xfId="0" applyNumberFormat="1" applyFont="1" applyFill="1" applyBorder="1" applyAlignment="1">
      <alignment horizontal="right" vertical="center" wrapText="1"/>
    </xf>
    <xf numFmtId="166" fontId="4" fillId="2" borderId="23" xfId="0" applyNumberFormat="1" applyFont="1" applyFill="1" applyBorder="1" applyAlignment="1">
      <alignment vertical="center" wrapText="1"/>
    </xf>
    <xf numFmtId="166" fontId="2" fillId="2" borderId="24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right" vertical="center" wrapText="1"/>
    </xf>
    <xf numFmtId="166" fontId="2" fillId="2" borderId="26" xfId="0" applyNumberFormat="1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3" fontId="11" fillId="2" borderId="14" xfId="0" applyNumberFormat="1" applyFont="1" applyFill="1" applyBorder="1" applyAlignment="1">
      <alignment horizontal="center" vertical="center"/>
    </xf>
    <xf numFmtId="3" fontId="11" fillId="2" borderId="11" xfId="0" applyNumberFormat="1" applyFont="1" applyFill="1" applyBorder="1" applyAlignment="1">
      <alignment horizontal="center" vertical="center"/>
    </xf>
    <xf numFmtId="166" fontId="2" fillId="0" borderId="20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18" fillId="0" borderId="0" xfId="1" applyFont="1" applyAlignment="1">
      <alignment horizontal="right" vertical="center"/>
    </xf>
    <xf numFmtId="166" fontId="17" fillId="0" borderId="0" xfId="0" applyNumberFormat="1" applyFont="1" applyAlignment="1">
      <alignment horizontal="right" vertical="center"/>
    </xf>
    <xf numFmtId="3" fontId="2" fillId="2" borderId="20" xfId="0" applyNumberFormat="1" applyFont="1" applyFill="1" applyBorder="1" applyAlignment="1">
      <alignment vertical="center" wrapText="1"/>
    </xf>
    <xf numFmtId="3" fontId="2" fillId="2" borderId="33" xfId="0" applyNumberFormat="1" applyFont="1" applyFill="1" applyBorder="1" applyAlignment="1">
      <alignment horizontal="center" vertical="center" wrapText="1"/>
    </xf>
    <xf numFmtId="3" fontId="2" fillId="10" borderId="34" xfId="0" applyNumberFormat="1" applyFont="1" applyFill="1" applyBorder="1" applyAlignment="1">
      <alignment horizontal="center" vertical="center" wrapText="1"/>
    </xf>
    <xf numFmtId="3" fontId="2" fillId="10" borderId="1" xfId="0" applyNumberFormat="1" applyFont="1" applyFill="1" applyBorder="1" applyAlignment="1">
      <alignment horizontal="center" vertical="center" wrapText="1"/>
    </xf>
    <xf numFmtId="3" fontId="2" fillId="10" borderId="20" xfId="0" applyNumberFormat="1" applyFont="1" applyFill="1" applyBorder="1" applyAlignment="1">
      <alignment horizontal="center" vertical="center" wrapText="1"/>
    </xf>
    <xf numFmtId="3" fontId="8" fillId="2" borderId="9" xfId="0" applyNumberFormat="1" applyFont="1" applyFill="1" applyBorder="1" applyAlignment="1">
      <alignment horizontal="center" vertical="center" wrapText="1"/>
    </xf>
    <xf numFmtId="0" fontId="0" fillId="15" borderId="0" xfId="0" applyFill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 wrapText="1"/>
    </xf>
    <xf numFmtId="3" fontId="2" fillId="2" borderId="20" xfId="0" applyNumberFormat="1" applyFont="1" applyFill="1" applyBorder="1" applyAlignment="1">
      <alignment horizontal="left" vertical="center" wrapText="1"/>
    </xf>
    <xf numFmtId="166" fontId="12" fillId="2" borderId="5" xfId="1" applyNumberFormat="1" applyFont="1" applyFill="1" applyBorder="1" applyAlignment="1">
      <alignment horizontal="right" vertical="center"/>
    </xf>
    <xf numFmtId="3" fontId="19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6" fontId="9" fillId="2" borderId="15" xfId="0" applyNumberFormat="1" applyFont="1" applyFill="1" applyBorder="1" applyAlignment="1">
      <alignment horizontal="right" vertical="center" wrapText="1"/>
    </xf>
    <xf numFmtId="166" fontId="9" fillId="2" borderId="6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24" fillId="0" borderId="0" xfId="2" applyFont="1" applyAlignment="1">
      <alignment vertical="center" wrapText="1"/>
    </xf>
    <xf numFmtId="0" fontId="25" fillId="0" borderId="0" xfId="2" applyFont="1" applyAlignment="1">
      <alignment vertical="center"/>
    </xf>
    <xf numFmtId="0" fontId="25" fillId="0" borderId="0" xfId="2" applyFont="1" applyAlignment="1">
      <alignment vertical="center" wrapText="1"/>
    </xf>
    <xf numFmtId="0" fontId="24" fillId="0" borderId="0" xfId="2" applyFont="1" applyAlignment="1">
      <alignment horizontal="right" vertical="center"/>
    </xf>
    <xf numFmtId="0" fontId="25" fillId="0" borderId="0" xfId="2" applyFont="1" applyAlignment="1">
      <alignment horizontal="center" vertical="center"/>
    </xf>
    <xf numFmtId="0" fontId="25" fillId="0" borderId="0" xfId="2" applyFont="1" applyAlignment="1">
      <alignment horizontal="left" vertical="center" wrapText="1"/>
    </xf>
    <xf numFmtId="0" fontId="24" fillId="0" borderId="0" xfId="2" applyFont="1" applyAlignment="1">
      <alignment horizontal="center" vertical="center"/>
    </xf>
    <xf numFmtId="167" fontId="24" fillId="6" borderId="0" xfId="6" applyFont="1" applyFill="1" applyBorder="1" applyAlignment="1">
      <alignment vertical="center"/>
    </xf>
    <xf numFmtId="167" fontId="24" fillId="0" borderId="0" xfId="6" applyFont="1" applyFill="1" applyBorder="1" applyAlignment="1">
      <alignment vertical="center"/>
    </xf>
    <xf numFmtId="167" fontId="24" fillId="0" borderId="0" xfId="6" applyFont="1" applyFill="1" applyBorder="1" applyAlignment="1">
      <alignment horizontal="center" vertical="center"/>
    </xf>
    <xf numFmtId="167" fontId="24" fillId="6" borderId="0" xfId="6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wrapText="1"/>
    </xf>
    <xf numFmtId="0" fontId="25" fillId="0" borderId="0" xfId="0" applyFont="1"/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3" fontId="1" fillId="0" borderId="22" xfId="0" applyNumberFormat="1" applyFont="1" applyBorder="1" applyAlignment="1">
      <alignment horizontal="center" vertical="center" textRotation="90" wrapText="1"/>
    </xf>
    <xf numFmtId="3" fontId="1" fillId="0" borderId="25" xfId="0" applyNumberFormat="1" applyFont="1" applyBorder="1" applyAlignment="1">
      <alignment horizontal="center" vertical="center" textRotation="90" wrapText="1"/>
    </xf>
    <xf numFmtId="3" fontId="1" fillId="0" borderId="27" xfId="0" applyNumberFormat="1" applyFont="1" applyBorder="1" applyAlignment="1">
      <alignment horizontal="center" vertical="center" textRotation="90" wrapText="1"/>
    </xf>
    <xf numFmtId="3" fontId="1" fillId="0" borderId="36" xfId="0" applyNumberFormat="1" applyFont="1" applyBorder="1" applyAlignment="1">
      <alignment horizontal="center" vertical="center" textRotation="90" wrapText="1"/>
    </xf>
    <xf numFmtId="3" fontId="1" fillId="0" borderId="37" xfId="0" applyNumberFormat="1" applyFont="1" applyBorder="1" applyAlignment="1">
      <alignment horizontal="center" vertical="center" textRotation="90" wrapText="1"/>
    </xf>
    <xf numFmtId="3" fontId="1" fillId="0" borderId="38" xfId="0" applyNumberFormat="1" applyFont="1" applyBorder="1" applyAlignment="1">
      <alignment horizontal="center" vertical="center" textRotation="90" wrapText="1"/>
    </xf>
    <xf numFmtId="3" fontId="1" fillId="2" borderId="36" xfId="0" applyNumberFormat="1" applyFont="1" applyFill="1" applyBorder="1" applyAlignment="1">
      <alignment horizontal="center" vertical="center" textRotation="90"/>
    </xf>
    <xf numFmtId="3" fontId="1" fillId="2" borderId="37" xfId="0" applyNumberFormat="1" applyFont="1" applyFill="1" applyBorder="1" applyAlignment="1">
      <alignment horizontal="center" vertical="center" textRotation="90"/>
    </xf>
    <xf numFmtId="3" fontId="1" fillId="2" borderId="38" xfId="0" applyNumberFormat="1" applyFont="1" applyFill="1" applyBorder="1" applyAlignment="1">
      <alignment horizontal="center" vertical="center" textRotation="90"/>
    </xf>
    <xf numFmtId="3" fontId="1" fillId="0" borderId="39" xfId="0" applyNumberFormat="1" applyFont="1" applyBorder="1" applyAlignment="1">
      <alignment horizontal="center" vertical="center" textRotation="90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4" fillId="17" borderId="0" xfId="0" applyFont="1" applyFill="1" applyAlignment="1">
      <alignment horizontal="center"/>
    </xf>
    <xf numFmtId="3" fontId="14" fillId="2" borderId="0" xfId="0" applyNumberFormat="1" applyFont="1" applyFill="1" applyAlignment="1">
      <alignment horizontal="center" vertical="center" wrapText="1"/>
    </xf>
    <xf numFmtId="0" fontId="0" fillId="15" borderId="13" xfId="0" applyFill="1" applyBorder="1" applyAlignment="1">
      <alignment horizontal="center" vertical="center"/>
    </xf>
    <xf numFmtId="3" fontId="15" fillId="2" borderId="0" xfId="0" applyNumberFormat="1" applyFont="1" applyFill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166" fontId="5" fillId="4" borderId="9" xfId="0" applyNumberFormat="1" applyFont="1" applyFill="1" applyBorder="1" applyAlignment="1">
      <alignment horizontal="center" vertical="center" wrapText="1"/>
    </xf>
    <xf numFmtId="166" fontId="5" fillId="4" borderId="7" xfId="0" applyNumberFormat="1" applyFont="1" applyFill="1" applyBorder="1" applyAlignment="1">
      <alignment horizontal="center" vertical="center" wrapText="1"/>
    </xf>
    <xf numFmtId="166" fontId="13" fillId="2" borderId="9" xfId="0" applyNumberFormat="1" applyFont="1" applyFill="1" applyBorder="1" applyAlignment="1">
      <alignment horizontal="right" vertical="center" wrapText="1"/>
    </xf>
    <xf numFmtId="166" fontId="13" fillId="2" borderId="7" xfId="0" applyNumberFormat="1" applyFont="1" applyFill="1" applyBorder="1" applyAlignment="1">
      <alignment horizontal="right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24" fillId="16" borderId="16" xfId="2" applyFont="1" applyFill="1" applyBorder="1" applyAlignment="1">
      <alignment horizontal="center" vertical="center" wrapText="1"/>
    </xf>
    <xf numFmtId="0" fontId="24" fillId="16" borderId="19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6" fontId="13" fillId="2" borderId="15" xfId="0" applyNumberFormat="1" applyFont="1" applyFill="1" applyBorder="1" applyAlignment="1">
      <alignment horizontal="right" vertical="center" wrapText="1"/>
    </xf>
    <xf numFmtId="166" fontId="13" fillId="2" borderId="6" xfId="0" applyNumberFormat="1" applyFont="1" applyFill="1" applyBorder="1" applyAlignment="1">
      <alignment horizontal="right" vertical="center" wrapText="1"/>
    </xf>
    <xf numFmtId="0" fontId="0" fillId="15" borderId="1" xfId="0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 wrapText="1"/>
    </xf>
    <xf numFmtId="166" fontId="5" fillId="4" borderId="40" xfId="0" applyNumberFormat="1" applyFont="1" applyFill="1" applyBorder="1" applyAlignment="1">
      <alignment horizontal="center" vertical="center" wrapText="1"/>
    </xf>
    <xf numFmtId="166" fontId="5" fillId="4" borderId="41" xfId="0" applyNumberFormat="1" applyFont="1" applyFill="1" applyBorder="1" applyAlignment="1">
      <alignment horizontal="center" vertical="center" wrapText="1"/>
    </xf>
    <xf numFmtId="0" fontId="25" fillId="6" borderId="0" xfId="2" applyFont="1" applyFill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</cellXfs>
  <cellStyles count="9">
    <cellStyle name="Estilo 1" xfId="3" xr:uid="{D72F35EA-DD80-4B01-8967-EC29DE12DC0B}"/>
    <cellStyle name="Millares 2" xfId="4" xr:uid="{244952DC-20E6-4999-BC1E-F6F89D0B1AB7}"/>
    <cellStyle name="Millares 2 2" xfId="8" xr:uid="{629CDC4C-50B4-47B8-9BE0-DA97A97B985A}"/>
    <cellStyle name="Moneda" xfId="1" builtinId="4"/>
    <cellStyle name="Moneda 2" xfId="6" xr:uid="{B08D3062-A282-47BA-B005-B2A0990BAD7D}"/>
    <cellStyle name="Moneda 3" xfId="5" xr:uid="{E4BD54BA-B11F-4FCF-B9AD-E64DD48068A8}"/>
    <cellStyle name="Normal" xfId="0" builtinId="0"/>
    <cellStyle name="Normal 2" xfId="7" xr:uid="{C301FC6C-6FF5-42BF-9DD8-1A36DD1BA8FC}"/>
    <cellStyle name="Normal 3" xfId="2" xr:uid="{DC0C6FAB-AABF-4F36-8234-21B5C5FC6C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0</xdr:row>
      <xdr:rowOff>76200</xdr:rowOff>
    </xdr:from>
    <xdr:to>
      <xdr:col>4</xdr:col>
      <xdr:colOff>1219200</xdr:colOff>
      <xdr:row>5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25AC3CF-4098-4C8E-B884-6F12DB79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0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983761</xdr:colOff>
      <xdr:row>0</xdr:row>
      <xdr:rowOff>0</xdr:rowOff>
    </xdr:from>
    <xdr:to>
      <xdr:col>7</xdr:col>
      <xdr:colOff>1567961</xdr:colOff>
      <xdr:row>4</xdr:row>
      <xdr:rowOff>249116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1CFB8D-D343-4E1A-97FF-80D63052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6011" y="0"/>
          <a:ext cx="584200" cy="909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2"/>
  <sheetViews>
    <sheetView showGridLines="0" zoomScale="140" zoomScaleNormal="140" workbookViewId="0">
      <pane xSplit="2" ySplit="2" topLeftCell="D3" activePane="bottomRight" state="frozen"/>
      <selection pane="topRight" activeCell="B1" sqref="B1"/>
      <selection pane="bottomLeft" activeCell="A3" sqref="A3"/>
      <selection pane="bottomRight" activeCell="H8" sqref="H8"/>
    </sheetView>
  </sheetViews>
  <sheetFormatPr baseColWidth="10" defaultRowHeight="14.4"/>
  <cols>
    <col min="1" max="1" width="5.109375" style="57" customWidth="1"/>
    <col min="2" max="2" width="6.6640625" style="57" customWidth="1"/>
    <col min="3" max="3" width="32" style="5" customWidth="1"/>
    <col min="4" max="4" width="8.44140625" style="5" customWidth="1"/>
    <col min="5" max="5" width="8.109375" style="5" bestFit="1" customWidth="1"/>
    <col min="6" max="6" width="42" style="6" customWidth="1"/>
    <col min="7" max="7" width="2.6640625" style="1" customWidth="1"/>
    <col min="8" max="8" width="12.5546875" style="121" bestFit="1" customWidth="1"/>
    <col min="9" max="9" width="0.6640625" style="6" customWidth="1"/>
    <col min="10" max="10" width="12.109375" style="7" customWidth="1"/>
    <col min="11" max="11" width="1.33203125" style="7" customWidth="1"/>
    <col min="12" max="12" width="11.6640625" style="7" customWidth="1"/>
    <col min="13" max="13" width="1.33203125" style="7" customWidth="1"/>
    <col min="14" max="14" width="12" style="7" customWidth="1"/>
    <col min="15" max="15" width="1.44140625" style="7" customWidth="1"/>
    <col min="16" max="16" width="13.6640625" style="120" customWidth="1"/>
    <col min="17" max="17" width="1.44140625" style="103" customWidth="1"/>
    <col min="18" max="18" width="17.33203125" style="121" bestFit="1" customWidth="1"/>
    <col min="19" max="255" width="11.44140625" style="4"/>
    <col min="256" max="256" width="5.44140625" style="4" bestFit="1" customWidth="1"/>
    <col min="257" max="257" width="21.44140625" style="4" customWidth="1"/>
    <col min="258" max="258" width="41.109375" style="4" customWidth="1"/>
    <col min="259" max="259" width="11.44140625" style="4" customWidth="1"/>
    <col min="260" max="260" width="4.6640625" style="4" bestFit="1" customWidth="1"/>
    <col min="261" max="261" width="10.44140625" style="4" bestFit="1" customWidth="1"/>
    <col min="262" max="262" width="7.109375" style="4" bestFit="1" customWidth="1"/>
    <col min="263" max="263" width="12.44140625" style="4" customWidth="1"/>
    <col min="264" max="511" width="11.44140625" style="4"/>
    <col min="512" max="512" width="5.44140625" style="4" bestFit="1" customWidth="1"/>
    <col min="513" max="513" width="21.44140625" style="4" customWidth="1"/>
    <col min="514" max="514" width="41.109375" style="4" customWidth="1"/>
    <col min="515" max="515" width="11.44140625" style="4" customWidth="1"/>
    <col min="516" max="516" width="4.6640625" style="4" bestFit="1" customWidth="1"/>
    <col min="517" max="517" width="10.44140625" style="4" bestFit="1" customWidth="1"/>
    <col min="518" max="518" width="7.109375" style="4" bestFit="1" customWidth="1"/>
    <col min="519" max="519" width="12.44140625" style="4" customWidth="1"/>
    <col min="520" max="767" width="11.44140625" style="4"/>
    <col min="768" max="768" width="5.44140625" style="4" bestFit="1" customWidth="1"/>
    <col min="769" max="769" width="21.44140625" style="4" customWidth="1"/>
    <col min="770" max="770" width="41.109375" style="4" customWidth="1"/>
    <col min="771" max="771" width="11.44140625" style="4" customWidth="1"/>
    <col min="772" max="772" width="4.6640625" style="4" bestFit="1" customWidth="1"/>
    <col min="773" max="773" width="10.44140625" style="4" bestFit="1" customWidth="1"/>
    <col min="774" max="774" width="7.109375" style="4" bestFit="1" customWidth="1"/>
    <col min="775" max="775" width="12.44140625" style="4" customWidth="1"/>
    <col min="776" max="1023" width="11.44140625" style="4"/>
    <col min="1024" max="1024" width="5.44140625" style="4" bestFit="1" customWidth="1"/>
    <col min="1025" max="1025" width="21.44140625" style="4" customWidth="1"/>
    <col min="1026" max="1026" width="41.109375" style="4" customWidth="1"/>
    <col min="1027" max="1027" width="11.44140625" style="4" customWidth="1"/>
    <col min="1028" max="1028" width="4.6640625" style="4" bestFit="1" customWidth="1"/>
    <col min="1029" max="1029" width="10.44140625" style="4" bestFit="1" customWidth="1"/>
    <col min="1030" max="1030" width="7.109375" style="4" bestFit="1" customWidth="1"/>
    <col min="1031" max="1031" width="12.44140625" style="4" customWidth="1"/>
    <col min="1032" max="1279" width="11.44140625" style="4"/>
    <col min="1280" max="1280" width="5.44140625" style="4" bestFit="1" customWidth="1"/>
    <col min="1281" max="1281" width="21.44140625" style="4" customWidth="1"/>
    <col min="1282" max="1282" width="41.109375" style="4" customWidth="1"/>
    <col min="1283" max="1283" width="11.44140625" style="4" customWidth="1"/>
    <col min="1284" max="1284" width="4.6640625" style="4" bestFit="1" customWidth="1"/>
    <col min="1285" max="1285" width="10.44140625" style="4" bestFit="1" customWidth="1"/>
    <col min="1286" max="1286" width="7.109375" style="4" bestFit="1" customWidth="1"/>
    <col min="1287" max="1287" width="12.44140625" style="4" customWidth="1"/>
    <col min="1288" max="1535" width="11.44140625" style="4"/>
    <col min="1536" max="1536" width="5.44140625" style="4" bestFit="1" customWidth="1"/>
    <col min="1537" max="1537" width="21.44140625" style="4" customWidth="1"/>
    <col min="1538" max="1538" width="41.109375" style="4" customWidth="1"/>
    <col min="1539" max="1539" width="11.44140625" style="4" customWidth="1"/>
    <col min="1540" max="1540" width="4.6640625" style="4" bestFit="1" customWidth="1"/>
    <col min="1541" max="1541" width="10.44140625" style="4" bestFit="1" customWidth="1"/>
    <col min="1542" max="1542" width="7.109375" style="4" bestFit="1" customWidth="1"/>
    <col min="1543" max="1543" width="12.44140625" style="4" customWidth="1"/>
    <col min="1544" max="1791" width="11.44140625" style="4"/>
    <col min="1792" max="1792" width="5.44140625" style="4" bestFit="1" customWidth="1"/>
    <col min="1793" max="1793" width="21.44140625" style="4" customWidth="1"/>
    <col min="1794" max="1794" width="41.109375" style="4" customWidth="1"/>
    <col min="1795" max="1795" width="11.44140625" style="4" customWidth="1"/>
    <col min="1796" max="1796" width="4.6640625" style="4" bestFit="1" customWidth="1"/>
    <col min="1797" max="1797" width="10.44140625" style="4" bestFit="1" customWidth="1"/>
    <col min="1798" max="1798" width="7.109375" style="4" bestFit="1" customWidth="1"/>
    <col min="1799" max="1799" width="12.44140625" style="4" customWidth="1"/>
    <col min="1800" max="2047" width="11.44140625" style="4"/>
    <col min="2048" max="2048" width="5.44140625" style="4" bestFit="1" customWidth="1"/>
    <col min="2049" max="2049" width="21.44140625" style="4" customWidth="1"/>
    <col min="2050" max="2050" width="41.109375" style="4" customWidth="1"/>
    <col min="2051" max="2051" width="11.44140625" style="4" customWidth="1"/>
    <col min="2052" max="2052" width="4.6640625" style="4" bestFit="1" customWidth="1"/>
    <col min="2053" max="2053" width="10.44140625" style="4" bestFit="1" customWidth="1"/>
    <col min="2054" max="2054" width="7.109375" style="4" bestFit="1" customWidth="1"/>
    <col min="2055" max="2055" width="12.44140625" style="4" customWidth="1"/>
    <col min="2056" max="2303" width="11.44140625" style="4"/>
    <col min="2304" max="2304" width="5.44140625" style="4" bestFit="1" customWidth="1"/>
    <col min="2305" max="2305" width="21.44140625" style="4" customWidth="1"/>
    <col min="2306" max="2306" width="41.109375" style="4" customWidth="1"/>
    <col min="2307" max="2307" width="11.44140625" style="4" customWidth="1"/>
    <col min="2308" max="2308" width="4.6640625" style="4" bestFit="1" customWidth="1"/>
    <col min="2309" max="2309" width="10.44140625" style="4" bestFit="1" customWidth="1"/>
    <col min="2310" max="2310" width="7.109375" style="4" bestFit="1" customWidth="1"/>
    <col min="2311" max="2311" width="12.44140625" style="4" customWidth="1"/>
    <col min="2312" max="2559" width="11.44140625" style="4"/>
    <col min="2560" max="2560" width="5.44140625" style="4" bestFit="1" customWidth="1"/>
    <col min="2561" max="2561" width="21.44140625" style="4" customWidth="1"/>
    <col min="2562" max="2562" width="41.109375" style="4" customWidth="1"/>
    <col min="2563" max="2563" width="11.44140625" style="4" customWidth="1"/>
    <col min="2564" max="2564" width="4.6640625" style="4" bestFit="1" customWidth="1"/>
    <col min="2565" max="2565" width="10.44140625" style="4" bestFit="1" customWidth="1"/>
    <col min="2566" max="2566" width="7.109375" style="4" bestFit="1" customWidth="1"/>
    <col min="2567" max="2567" width="12.44140625" style="4" customWidth="1"/>
    <col min="2568" max="2815" width="11.44140625" style="4"/>
    <col min="2816" max="2816" width="5.44140625" style="4" bestFit="1" customWidth="1"/>
    <col min="2817" max="2817" width="21.44140625" style="4" customWidth="1"/>
    <col min="2818" max="2818" width="41.109375" style="4" customWidth="1"/>
    <col min="2819" max="2819" width="11.44140625" style="4" customWidth="1"/>
    <col min="2820" max="2820" width="4.6640625" style="4" bestFit="1" customWidth="1"/>
    <col min="2821" max="2821" width="10.44140625" style="4" bestFit="1" customWidth="1"/>
    <col min="2822" max="2822" width="7.109375" style="4" bestFit="1" customWidth="1"/>
    <col min="2823" max="2823" width="12.44140625" style="4" customWidth="1"/>
    <col min="2824" max="3071" width="11.44140625" style="4"/>
    <col min="3072" max="3072" width="5.44140625" style="4" bestFit="1" customWidth="1"/>
    <col min="3073" max="3073" width="21.44140625" style="4" customWidth="1"/>
    <col min="3074" max="3074" width="41.109375" style="4" customWidth="1"/>
    <col min="3075" max="3075" width="11.44140625" style="4" customWidth="1"/>
    <col min="3076" max="3076" width="4.6640625" style="4" bestFit="1" customWidth="1"/>
    <col min="3077" max="3077" width="10.44140625" style="4" bestFit="1" customWidth="1"/>
    <col min="3078" max="3078" width="7.109375" style="4" bestFit="1" customWidth="1"/>
    <col min="3079" max="3079" width="12.44140625" style="4" customWidth="1"/>
    <col min="3080" max="3327" width="11.44140625" style="4"/>
    <col min="3328" max="3328" width="5.44140625" style="4" bestFit="1" customWidth="1"/>
    <col min="3329" max="3329" width="21.44140625" style="4" customWidth="1"/>
    <col min="3330" max="3330" width="41.109375" style="4" customWidth="1"/>
    <col min="3331" max="3331" width="11.44140625" style="4" customWidth="1"/>
    <col min="3332" max="3332" width="4.6640625" style="4" bestFit="1" customWidth="1"/>
    <col min="3333" max="3333" width="10.44140625" style="4" bestFit="1" customWidth="1"/>
    <col min="3334" max="3334" width="7.109375" style="4" bestFit="1" customWidth="1"/>
    <col min="3335" max="3335" width="12.44140625" style="4" customWidth="1"/>
    <col min="3336" max="3583" width="11.44140625" style="4"/>
    <col min="3584" max="3584" width="5.44140625" style="4" bestFit="1" customWidth="1"/>
    <col min="3585" max="3585" width="21.44140625" style="4" customWidth="1"/>
    <col min="3586" max="3586" width="41.109375" style="4" customWidth="1"/>
    <col min="3587" max="3587" width="11.44140625" style="4" customWidth="1"/>
    <col min="3588" max="3588" width="4.6640625" style="4" bestFit="1" customWidth="1"/>
    <col min="3589" max="3589" width="10.44140625" style="4" bestFit="1" customWidth="1"/>
    <col min="3590" max="3590" width="7.109375" style="4" bestFit="1" customWidth="1"/>
    <col min="3591" max="3591" width="12.44140625" style="4" customWidth="1"/>
    <col min="3592" max="3839" width="11.44140625" style="4"/>
    <col min="3840" max="3840" width="5.44140625" style="4" bestFit="1" customWidth="1"/>
    <col min="3841" max="3841" width="21.44140625" style="4" customWidth="1"/>
    <col min="3842" max="3842" width="41.109375" style="4" customWidth="1"/>
    <col min="3843" max="3843" width="11.44140625" style="4" customWidth="1"/>
    <col min="3844" max="3844" width="4.6640625" style="4" bestFit="1" customWidth="1"/>
    <col min="3845" max="3845" width="10.44140625" style="4" bestFit="1" customWidth="1"/>
    <col min="3846" max="3846" width="7.109375" style="4" bestFit="1" customWidth="1"/>
    <col min="3847" max="3847" width="12.44140625" style="4" customWidth="1"/>
    <col min="3848" max="4095" width="11.44140625" style="4"/>
    <col min="4096" max="4096" width="5.44140625" style="4" bestFit="1" customWidth="1"/>
    <col min="4097" max="4097" width="21.44140625" style="4" customWidth="1"/>
    <col min="4098" max="4098" width="41.109375" style="4" customWidth="1"/>
    <col min="4099" max="4099" width="11.44140625" style="4" customWidth="1"/>
    <col min="4100" max="4100" width="4.6640625" style="4" bestFit="1" customWidth="1"/>
    <col min="4101" max="4101" width="10.44140625" style="4" bestFit="1" customWidth="1"/>
    <col min="4102" max="4102" width="7.109375" style="4" bestFit="1" customWidth="1"/>
    <col min="4103" max="4103" width="12.44140625" style="4" customWidth="1"/>
    <col min="4104" max="4351" width="11.44140625" style="4"/>
    <col min="4352" max="4352" width="5.44140625" style="4" bestFit="1" customWidth="1"/>
    <col min="4353" max="4353" width="21.44140625" style="4" customWidth="1"/>
    <col min="4354" max="4354" width="41.109375" style="4" customWidth="1"/>
    <col min="4355" max="4355" width="11.44140625" style="4" customWidth="1"/>
    <col min="4356" max="4356" width="4.6640625" style="4" bestFit="1" customWidth="1"/>
    <col min="4357" max="4357" width="10.44140625" style="4" bestFit="1" customWidth="1"/>
    <col min="4358" max="4358" width="7.109375" style="4" bestFit="1" customWidth="1"/>
    <col min="4359" max="4359" width="12.44140625" style="4" customWidth="1"/>
    <col min="4360" max="4607" width="11.44140625" style="4"/>
    <col min="4608" max="4608" width="5.44140625" style="4" bestFit="1" customWidth="1"/>
    <col min="4609" max="4609" width="21.44140625" style="4" customWidth="1"/>
    <col min="4610" max="4610" width="41.109375" style="4" customWidth="1"/>
    <col min="4611" max="4611" width="11.44140625" style="4" customWidth="1"/>
    <col min="4612" max="4612" width="4.6640625" style="4" bestFit="1" customWidth="1"/>
    <col min="4613" max="4613" width="10.44140625" style="4" bestFit="1" customWidth="1"/>
    <col min="4614" max="4614" width="7.109375" style="4" bestFit="1" customWidth="1"/>
    <col min="4615" max="4615" width="12.44140625" style="4" customWidth="1"/>
    <col min="4616" max="4863" width="11.44140625" style="4"/>
    <col min="4864" max="4864" width="5.44140625" style="4" bestFit="1" customWidth="1"/>
    <col min="4865" max="4865" width="21.44140625" style="4" customWidth="1"/>
    <col min="4866" max="4866" width="41.109375" style="4" customWidth="1"/>
    <col min="4867" max="4867" width="11.44140625" style="4" customWidth="1"/>
    <col min="4868" max="4868" width="4.6640625" style="4" bestFit="1" customWidth="1"/>
    <col min="4869" max="4869" width="10.44140625" style="4" bestFit="1" customWidth="1"/>
    <col min="4870" max="4870" width="7.109375" style="4" bestFit="1" customWidth="1"/>
    <col min="4871" max="4871" width="12.44140625" style="4" customWidth="1"/>
    <col min="4872" max="5119" width="11.44140625" style="4"/>
    <col min="5120" max="5120" width="5.44140625" style="4" bestFit="1" customWidth="1"/>
    <col min="5121" max="5121" width="21.44140625" style="4" customWidth="1"/>
    <col min="5122" max="5122" width="41.109375" style="4" customWidth="1"/>
    <col min="5123" max="5123" width="11.44140625" style="4" customWidth="1"/>
    <col min="5124" max="5124" width="4.6640625" style="4" bestFit="1" customWidth="1"/>
    <col min="5125" max="5125" width="10.44140625" style="4" bestFit="1" customWidth="1"/>
    <col min="5126" max="5126" width="7.109375" style="4" bestFit="1" customWidth="1"/>
    <col min="5127" max="5127" width="12.44140625" style="4" customWidth="1"/>
    <col min="5128" max="5375" width="11.44140625" style="4"/>
    <col min="5376" max="5376" width="5.44140625" style="4" bestFit="1" customWidth="1"/>
    <col min="5377" max="5377" width="21.44140625" style="4" customWidth="1"/>
    <col min="5378" max="5378" width="41.109375" style="4" customWidth="1"/>
    <col min="5379" max="5379" width="11.44140625" style="4" customWidth="1"/>
    <col min="5380" max="5380" width="4.6640625" style="4" bestFit="1" customWidth="1"/>
    <col min="5381" max="5381" width="10.44140625" style="4" bestFit="1" customWidth="1"/>
    <col min="5382" max="5382" width="7.109375" style="4" bestFit="1" customWidth="1"/>
    <col min="5383" max="5383" width="12.44140625" style="4" customWidth="1"/>
    <col min="5384" max="5631" width="11.44140625" style="4"/>
    <col min="5632" max="5632" width="5.44140625" style="4" bestFit="1" customWidth="1"/>
    <col min="5633" max="5633" width="21.44140625" style="4" customWidth="1"/>
    <col min="5634" max="5634" width="41.109375" style="4" customWidth="1"/>
    <col min="5635" max="5635" width="11.44140625" style="4" customWidth="1"/>
    <col min="5636" max="5636" width="4.6640625" style="4" bestFit="1" customWidth="1"/>
    <col min="5637" max="5637" width="10.44140625" style="4" bestFit="1" customWidth="1"/>
    <col min="5638" max="5638" width="7.109375" style="4" bestFit="1" customWidth="1"/>
    <col min="5639" max="5639" width="12.44140625" style="4" customWidth="1"/>
    <col min="5640" max="5887" width="11.44140625" style="4"/>
    <col min="5888" max="5888" width="5.44140625" style="4" bestFit="1" customWidth="1"/>
    <col min="5889" max="5889" width="21.44140625" style="4" customWidth="1"/>
    <col min="5890" max="5890" width="41.109375" style="4" customWidth="1"/>
    <col min="5891" max="5891" width="11.44140625" style="4" customWidth="1"/>
    <col min="5892" max="5892" width="4.6640625" style="4" bestFit="1" customWidth="1"/>
    <col min="5893" max="5893" width="10.44140625" style="4" bestFit="1" customWidth="1"/>
    <col min="5894" max="5894" width="7.109375" style="4" bestFit="1" customWidth="1"/>
    <col min="5895" max="5895" width="12.44140625" style="4" customWidth="1"/>
    <col min="5896" max="6143" width="11.44140625" style="4"/>
    <col min="6144" max="6144" width="5.44140625" style="4" bestFit="1" customWidth="1"/>
    <col min="6145" max="6145" width="21.44140625" style="4" customWidth="1"/>
    <col min="6146" max="6146" width="41.109375" style="4" customWidth="1"/>
    <col min="6147" max="6147" width="11.44140625" style="4" customWidth="1"/>
    <col min="6148" max="6148" width="4.6640625" style="4" bestFit="1" customWidth="1"/>
    <col min="6149" max="6149" width="10.44140625" style="4" bestFit="1" customWidth="1"/>
    <col min="6150" max="6150" width="7.109375" style="4" bestFit="1" customWidth="1"/>
    <col min="6151" max="6151" width="12.44140625" style="4" customWidth="1"/>
    <col min="6152" max="6399" width="11.44140625" style="4"/>
    <col min="6400" max="6400" width="5.44140625" style="4" bestFit="1" customWidth="1"/>
    <col min="6401" max="6401" width="21.44140625" style="4" customWidth="1"/>
    <col min="6402" max="6402" width="41.109375" style="4" customWidth="1"/>
    <col min="6403" max="6403" width="11.44140625" style="4" customWidth="1"/>
    <col min="6404" max="6404" width="4.6640625" style="4" bestFit="1" customWidth="1"/>
    <col min="6405" max="6405" width="10.44140625" style="4" bestFit="1" customWidth="1"/>
    <col min="6406" max="6406" width="7.109375" style="4" bestFit="1" customWidth="1"/>
    <col min="6407" max="6407" width="12.44140625" style="4" customWidth="1"/>
    <col min="6408" max="6655" width="11.44140625" style="4"/>
    <col min="6656" max="6656" width="5.44140625" style="4" bestFit="1" customWidth="1"/>
    <col min="6657" max="6657" width="21.44140625" style="4" customWidth="1"/>
    <col min="6658" max="6658" width="41.109375" style="4" customWidth="1"/>
    <col min="6659" max="6659" width="11.44140625" style="4" customWidth="1"/>
    <col min="6660" max="6660" width="4.6640625" style="4" bestFit="1" customWidth="1"/>
    <col min="6661" max="6661" width="10.44140625" style="4" bestFit="1" customWidth="1"/>
    <col min="6662" max="6662" width="7.109375" style="4" bestFit="1" customWidth="1"/>
    <col min="6663" max="6663" width="12.44140625" style="4" customWidth="1"/>
    <col min="6664" max="6911" width="11.44140625" style="4"/>
    <col min="6912" max="6912" width="5.44140625" style="4" bestFit="1" customWidth="1"/>
    <col min="6913" max="6913" width="21.44140625" style="4" customWidth="1"/>
    <col min="6914" max="6914" width="41.109375" style="4" customWidth="1"/>
    <col min="6915" max="6915" width="11.44140625" style="4" customWidth="1"/>
    <col min="6916" max="6916" width="4.6640625" style="4" bestFit="1" customWidth="1"/>
    <col min="6917" max="6917" width="10.44140625" style="4" bestFit="1" customWidth="1"/>
    <col min="6918" max="6918" width="7.109375" style="4" bestFit="1" customWidth="1"/>
    <col min="6919" max="6919" width="12.44140625" style="4" customWidth="1"/>
    <col min="6920" max="7167" width="11.44140625" style="4"/>
    <col min="7168" max="7168" width="5.44140625" style="4" bestFit="1" customWidth="1"/>
    <col min="7169" max="7169" width="21.44140625" style="4" customWidth="1"/>
    <col min="7170" max="7170" width="41.109375" style="4" customWidth="1"/>
    <col min="7171" max="7171" width="11.44140625" style="4" customWidth="1"/>
    <col min="7172" max="7172" width="4.6640625" style="4" bestFit="1" customWidth="1"/>
    <col min="7173" max="7173" width="10.44140625" style="4" bestFit="1" customWidth="1"/>
    <col min="7174" max="7174" width="7.109375" style="4" bestFit="1" customWidth="1"/>
    <col min="7175" max="7175" width="12.44140625" style="4" customWidth="1"/>
    <col min="7176" max="7423" width="11.44140625" style="4"/>
    <col min="7424" max="7424" width="5.44140625" style="4" bestFit="1" customWidth="1"/>
    <col min="7425" max="7425" width="21.44140625" style="4" customWidth="1"/>
    <col min="7426" max="7426" width="41.109375" style="4" customWidth="1"/>
    <col min="7427" max="7427" width="11.44140625" style="4" customWidth="1"/>
    <col min="7428" max="7428" width="4.6640625" style="4" bestFit="1" customWidth="1"/>
    <col min="7429" max="7429" width="10.44140625" style="4" bestFit="1" customWidth="1"/>
    <col min="7430" max="7430" width="7.109375" style="4" bestFit="1" customWidth="1"/>
    <col min="7431" max="7431" width="12.44140625" style="4" customWidth="1"/>
    <col min="7432" max="7679" width="11.44140625" style="4"/>
    <col min="7680" max="7680" width="5.44140625" style="4" bestFit="1" customWidth="1"/>
    <col min="7681" max="7681" width="21.44140625" style="4" customWidth="1"/>
    <col min="7682" max="7682" width="41.109375" style="4" customWidth="1"/>
    <col min="7683" max="7683" width="11.44140625" style="4" customWidth="1"/>
    <col min="7684" max="7684" width="4.6640625" style="4" bestFit="1" customWidth="1"/>
    <col min="7685" max="7685" width="10.44140625" style="4" bestFit="1" customWidth="1"/>
    <col min="7686" max="7686" width="7.109375" style="4" bestFit="1" customWidth="1"/>
    <col min="7687" max="7687" width="12.44140625" style="4" customWidth="1"/>
    <col min="7688" max="7935" width="11.44140625" style="4"/>
    <col min="7936" max="7936" width="5.44140625" style="4" bestFit="1" customWidth="1"/>
    <col min="7937" max="7937" width="21.44140625" style="4" customWidth="1"/>
    <col min="7938" max="7938" width="41.109375" style="4" customWidth="1"/>
    <col min="7939" max="7939" width="11.44140625" style="4" customWidth="1"/>
    <col min="7940" max="7940" width="4.6640625" style="4" bestFit="1" customWidth="1"/>
    <col min="7941" max="7941" width="10.44140625" style="4" bestFit="1" customWidth="1"/>
    <col min="7942" max="7942" width="7.109375" style="4" bestFit="1" customWidth="1"/>
    <col min="7943" max="7943" width="12.44140625" style="4" customWidth="1"/>
    <col min="7944" max="8191" width="11.44140625" style="4"/>
    <col min="8192" max="8192" width="5.44140625" style="4" bestFit="1" customWidth="1"/>
    <col min="8193" max="8193" width="21.44140625" style="4" customWidth="1"/>
    <col min="8194" max="8194" width="41.109375" style="4" customWidth="1"/>
    <col min="8195" max="8195" width="11.44140625" style="4" customWidth="1"/>
    <col min="8196" max="8196" width="4.6640625" style="4" bestFit="1" customWidth="1"/>
    <col min="8197" max="8197" width="10.44140625" style="4" bestFit="1" customWidth="1"/>
    <col min="8198" max="8198" width="7.109375" style="4" bestFit="1" customWidth="1"/>
    <col min="8199" max="8199" width="12.44140625" style="4" customWidth="1"/>
    <col min="8200" max="8447" width="11.44140625" style="4"/>
    <col min="8448" max="8448" width="5.44140625" style="4" bestFit="1" customWidth="1"/>
    <col min="8449" max="8449" width="21.44140625" style="4" customWidth="1"/>
    <col min="8450" max="8450" width="41.109375" style="4" customWidth="1"/>
    <col min="8451" max="8451" width="11.44140625" style="4" customWidth="1"/>
    <col min="8452" max="8452" width="4.6640625" style="4" bestFit="1" customWidth="1"/>
    <col min="8453" max="8453" width="10.44140625" style="4" bestFit="1" customWidth="1"/>
    <col min="8454" max="8454" width="7.109375" style="4" bestFit="1" customWidth="1"/>
    <col min="8455" max="8455" width="12.44140625" style="4" customWidth="1"/>
    <col min="8456" max="8703" width="11.44140625" style="4"/>
    <col min="8704" max="8704" width="5.44140625" style="4" bestFit="1" customWidth="1"/>
    <col min="8705" max="8705" width="21.44140625" style="4" customWidth="1"/>
    <col min="8706" max="8706" width="41.109375" style="4" customWidth="1"/>
    <col min="8707" max="8707" width="11.44140625" style="4" customWidth="1"/>
    <col min="8708" max="8708" width="4.6640625" style="4" bestFit="1" customWidth="1"/>
    <col min="8709" max="8709" width="10.44140625" style="4" bestFit="1" customWidth="1"/>
    <col min="8710" max="8710" width="7.109375" style="4" bestFit="1" customWidth="1"/>
    <col min="8711" max="8711" width="12.44140625" style="4" customWidth="1"/>
    <col min="8712" max="8959" width="11.44140625" style="4"/>
    <col min="8960" max="8960" width="5.44140625" style="4" bestFit="1" customWidth="1"/>
    <col min="8961" max="8961" width="21.44140625" style="4" customWidth="1"/>
    <col min="8962" max="8962" width="41.109375" style="4" customWidth="1"/>
    <col min="8963" max="8963" width="11.44140625" style="4" customWidth="1"/>
    <col min="8964" max="8964" width="4.6640625" style="4" bestFit="1" customWidth="1"/>
    <col min="8965" max="8965" width="10.44140625" style="4" bestFit="1" customWidth="1"/>
    <col min="8966" max="8966" width="7.109375" style="4" bestFit="1" customWidth="1"/>
    <col min="8967" max="8967" width="12.44140625" style="4" customWidth="1"/>
    <col min="8968" max="9215" width="11.44140625" style="4"/>
    <col min="9216" max="9216" width="5.44140625" style="4" bestFit="1" customWidth="1"/>
    <col min="9217" max="9217" width="21.44140625" style="4" customWidth="1"/>
    <col min="9218" max="9218" width="41.109375" style="4" customWidth="1"/>
    <col min="9219" max="9219" width="11.44140625" style="4" customWidth="1"/>
    <col min="9220" max="9220" width="4.6640625" style="4" bestFit="1" customWidth="1"/>
    <col min="9221" max="9221" width="10.44140625" style="4" bestFit="1" customWidth="1"/>
    <col min="9222" max="9222" width="7.109375" style="4" bestFit="1" customWidth="1"/>
    <col min="9223" max="9223" width="12.44140625" style="4" customWidth="1"/>
    <col min="9224" max="9471" width="11.44140625" style="4"/>
    <col min="9472" max="9472" width="5.44140625" style="4" bestFit="1" customWidth="1"/>
    <col min="9473" max="9473" width="21.44140625" style="4" customWidth="1"/>
    <col min="9474" max="9474" width="41.109375" style="4" customWidth="1"/>
    <col min="9475" max="9475" width="11.44140625" style="4" customWidth="1"/>
    <col min="9476" max="9476" width="4.6640625" style="4" bestFit="1" customWidth="1"/>
    <col min="9477" max="9477" width="10.44140625" style="4" bestFit="1" customWidth="1"/>
    <col min="9478" max="9478" width="7.109375" style="4" bestFit="1" customWidth="1"/>
    <col min="9479" max="9479" width="12.44140625" style="4" customWidth="1"/>
    <col min="9480" max="9727" width="11.44140625" style="4"/>
    <col min="9728" max="9728" width="5.44140625" style="4" bestFit="1" customWidth="1"/>
    <col min="9729" max="9729" width="21.44140625" style="4" customWidth="1"/>
    <col min="9730" max="9730" width="41.109375" style="4" customWidth="1"/>
    <col min="9731" max="9731" width="11.44140625" style="4" customWidth="1"/>
    <col min="9732" max="9732" width="4.6640625" style="4" bestFit="1" customWidth="1"/>
    <col min="9733" max="9733" width="10.44140625" style="4" bestFit="1" customWidth="1"/>
    <col min="9734" max="9734" width="7.109375" style="4" bestFit="1" customWidth="1"/>
    <col min="9735" max="9735" width="12.44140625" style="4" customWidth="1"/>
    <col min="9736" max="9983" width="11.44140625" style="4"/>
    <col min="9984" max="9984" width="5.44140625" style="4" bestFit="1" customWidth="1"/>
    <col min="9985" max="9985" width="21.44140625" style="4" customWidth="1"/>
    <col min="9986" max="9986" width="41.109375" style="4" customWidth="1"/>
    <col min="9987" max="9987" width="11.44140625" style="4" customWidth="1"/>
    <col min="9988" max="9988" width="4.6640625" style="4" bestFit="1" customWidth="1"/>
    <col min="9989" max="9989" width="10.44140625" style="4" bestFit="1" customWidth="1"/>
    <col min="9990" max="9990" width="7.109375" style="4" bestFit="1" customWidth="1"/>
    <col min="9991" max="9991" width="12.44140625" style="4" customWidth="1"/>
    <col min="9992" max="10239" width="11.44140625" style="4"/>
    <col min="10240" max="10240" width="5.44140625" style="4" bestFit="1" customWidth="1"/>
    <col min="10241" max="10241" width="21.44140625" style="4" customWidth="1"/>
    <col min="10242" max="10242" width="41.109375" style="4" customWidth="1"/>
    <col min="10243" max="10243" width="11.44140625" style="4" customWidth="1"/>
    <col min="10244" max="10244" width="4.6640625" style="4" bestFit="1" customWidth="1"/>
    <col min="10245" max="10245" width="10.44140625" style="4" bestFit="1" customWidth="1"/>
    <col min="10246" max="10246" width="7.109375" style="4" bestFit="1" customWidth="1"/>
    <col min="10247" max="10247" width="12.44140625" style="4" customWidth="1"/>
    <col min="10248" max="10495" width="11.44140625" style="4"/>
    <col min="10496" max="10496" width="5.44140625" style="4" bestFit="1" customWidth="1"/>
    <col min="10497" max="10497" width="21.44140625" style="4" customWidth="1"/>
    <col min="10498" max="10498" width="41.109375" style="4" customWidth="1"/>
    <col min="10499" max="10499" width="11.44140625" style="4" customWidth="1"/>
    <col min="10500" max="10500" width="4.6640625" style="4" bestFit="1" customWidth="1"/>
    <col min="10501" max="10501" width="10.44140625" style="4" bestFit="1" customWidth="1"/>
    <col min="10502" max="10502" width="7.109375" style="4" bestFit="1" customWidth="1"/>
    <col min="10503" max="10503" width="12.44140625" style="4" customWidth="1"/>
    <col min="10504" max="10751" width="11.44140625" style="4"/>
    <col min="10752" max="10752" width="5.44140625" style="4" bestFit="1" customWidth="1"/>
    <col min="10753" max="10753" width="21.44140625" style="4" customWidth="1"/>
    <col min="10754" max="10754" width="41.109375" style="4" customWidth="1"/>
    <col min="10755" max="10755" width="11.44140625" style="4" customWidth="1"/>
    <col min="10756" max="10756" width="4.6640625" style="4" bestFit="1" customWidth="1"/>
    <col min="10757" max="10757" width="10.44140625" style="4" bestFit="1" customWidth="1"/>
    <col min="10758" max="10758" width="7.109375" style="4" bestFit="1" customWidth="1"/>
    <col min="10759" max="10759" width="12.44140625" style="4" customWidth="1"/>
    <col min="10760" max="11007" width="11.44140625" style="4"/>
    <col min="11008" max="11008" width="5.44140625" style="4" bestFit="1" customWidth="1"/>
    <col min="11009" max="11009" width="21.44140625" style="4" customWidth="1"/>
    <col min="11010" max="11010" width="41.109375" style="4" customWidth="1"/>
    <col min="11011" max="11011" width="11.44140625" style="4" customWidth="1"/>
    <col min="11012" max="11012" width="4.6640625" style="4" bestFit="1" customWidth="1"/>
    <col min="11013" max="11013" width="10.44140625" style="4" bestFit="1" customWidth="1"/>
    <col min="11014" max="11014" width="7.109375" style="4" bestFit="1" customWidth="1"/>
    <col min="11015" max="11015" width="12.44140625" style="4" customWidth="1"/>
    <col min="11016" max="11263" width="11.44140625" style="4"/>
    <col min="11264" max="11264" width="5.44140625" style="4" bestFit="1" customWidth="1"/>
    <col min="11265" max="11265" width="21.44140625" style="4" customWidth="1"/>
    <col min="11266" max="11266" width="41.109375" style="4" customWidth="1"/>
    <col min="11267" max="11267" width="11.44140625" style="4" customWidth="1"/>
    <col min="11268" max="11268" width="4.6640625" style="4" bestFit="1" customWidth="1"/>
    <col min="11269" max="11269" width="10.44140625" style="4" bestFit="1" customWidth="1"/>
    <col min="11270" max="11270" width="7.109375" style="4" bestFit="1" customWidth="1"/>
    <col min="11271" max="11271" width="12.44140625" style="4" customWidth="1"/>
    <col min="11272" max="11519" width="11.44140625" style="4"/>
    <col min="11520" max="11520" width="5.44140625" style="4" bestFit="1" customWidth="1"/>
    <col min="11521" max="11521" width="21.44140625" style="4" customWidth="1"/>
    <col min="11522" max="11522" width="41.109375" style="4" customWidth="1"/>
    <col min="11523" max="11523" width="11.44140625" style="4" customWidth="1"/>
    <col min="11524" max="11524" width="4.6640625" style="4" bestFit="1" customWidth="1"/>
    <col min="11525" max="11525" width="10.44140625" style="4" bestFit="1" customWidth="1"/>
    <col min="11526" max="11526" width="7.109375" style="4" bestFit="1" customWidth="1"/>
    <col min="11527" max="11527" width="12.44140625" style="4" customWidth="1"/>
    <col min="11528" max="11775" width="11.44140625" style="4"/>
    <col min="11776" max="11776" width="5.44140625" style="4" bestFit="1" customWidth="1"/>
    <col min="11777" max="11777" width="21.44140625" style="4" customWidth="1"/>
    <col min="11778" max="11778" width="41.109375" style="4" customWidth="1"/>
    <col min="11779" max="11779" width="11.44140625" style="4" customWidth="1"/>
    <col min="11780" max="11780" width="4.6640625" style="4" bestFit="1" customWidth="1"/>
    <col min="11781" max="11781" width="10.44140625" style="4" bestFit="1" customWidth="1"/>
    <col min="11782" max="11782" width="7.109375" style="4" bestFit="1" customWidth="1"/>
    <col min="11783" max="11783" width="12.44140625" style="4" customWidth="1"/>
    <col min="11784" max="12031" width="11.44140625" style="4"/>
    <col min="12032" max="12032" width="5.44140625" style="4" bestFit="1" customWidth="1"/>
    <col min="12033" max="12033" width="21.44140625" style="4" customWidth="1"/>
    <col min="12034" max="12034" width="41.109375" style="4" customWidth="1"/>
    <col min="12035" max="12035" width="11.44140625" style="4" customWidth="1"/>
    <col min="12036" max="12036" width="4.6640625" style="4" bestFit="1" customWidth="1"/>
    <col min="12037" max="12037" width="10.44140625" style="4" bestFit="1" customWidth="1"/>
    <col min="12038" max="12038" width="7.109375" style="4" bestFit="1" customWidth="1"/>
    <col min="12039" max="12039" width="12.44140625" style="4" customWidth="1"/>
    <col min="12040" max="12287" width="11.44140625" style="4"/>
    <col min="12288" max="12288" width="5.44140625" style="4" bestFit="1" customWidth="1"/>
    <col min="12289" max="12289" width="21.44140625" style="4" customWidth="1"/>
    <col min="12290" max="12290" width="41.109375" style="4" customWidth="1"/>
    <col min="12291" max="12291" width="11.44140625" style="4" customWidth="1"/>
    <col min="12292" max="12292" width="4.6640625" style="4" bestFit="1" customWidth="1"/>
    <col min="12293" max="12293" width="10.44140625" style="4" bestFit="1" customWidth="1"/>
    <col min="12294" max="12294" width="7.109375" style="4" bestFit="1" customWidth="1"/>
    <col min="12295" max="12295" width="12.44140625" style="4" customWidth="1"/>
    <col min="12296" max="12543" width="11.44140625" style="4"/>
    <col min="12544" max="12544" width="5.44140625" style="4" bestFit="1" customWidth="1"/>
    <col min="12545" max="12545" width="21.44140625" style="4" customWidth="1"/>
    <col min="12546" max="12546" width="41.109375" style="4" customWidth="1"/>
    <col min="12547" max="12547" width="11.44140625" style="4" customWidth="1"/>
    <col min="12548" max="12548" width="4.6640625" style="4" bestFit="1" customWidth="1"/>
    <col min="12549" max="12549" width="10.44140625" style="4" bestFit="1" customWidth="1"/>
    <col min="12550" max="12550" width="7.109375" style="4" bestFit="1" customWidth="1"/>
    <col min="12551" max="12551" width="12.44140625" style="4" customWidth="1"/>
    <col min="12552" max="12799" width="11.44140625" style="4"/>
    <col min="12800" max="12800" width="5.44140625" style="4" bestFit="1" customWidth="1"/>
    <col min="12801" max="12801" width="21.44140625" style="4" customWidth="1"/>
    <col min="12802" max="12802" width="41.109375" style="4" customWidth="1"/>
    <col min="12803" max="12803" width="11.44140625" style="4" customWidth="1"/>
    <col min="12804" max="12804" width="4.6640625" style="4" bestFit="1" customWidth="1"/>
    <col min="12805" max="12805" width="10.44140625" style="4" bestFit="1" customWidth="1"/>
    <col min="12806" max="12806" width="7.109375" style="4" bestFit="1" customWidth="1"/>
    <col min="12807" max="12807" width="12.44140625" style="4" customWidth="1"/>
    <col min="12808" max="13055" width="11.44140625" style="4"/>
    <col min="13056" max="13056" width="5.44140625" style="4" bestFit="1" customWidth="1"/>
    <col min="13057" max="13057" width="21.44140625" style="4" customWidth="1"/>
    <col min="13058" max="13058" width="41.109375" style="4" customWidth="1"/>
    <col min="13059" max="13059" width="11.44140625" style="4" customWidth="1"/>
    <col min="13060" max="13060" width="4.6640625" style="4" bestFit="1" customWidth="1"/>
    <col min="13061" max="13061" width="10.44140625" style="4" bestFit="1" customWidth="1"/>
    <col min="13062" max="13062" width="7.109375" style="4" bestFit="1" customWidth="1"/>
    <col min="13063" max="13063" width="12.44140625" style="4" customWidth="1"/>
    <col min="13064" max="13311" width="11.44140625" style="4"/>
    <col min="13312" max="13312" width="5.44140625" style="4" bestFit="1" customWidth="1"/>
    <col min="13313" max="13313" width="21.44140625" style="4" customWidth="1"/>
    <col min="13314" max="13314" width="41.109375" style="4" customWidth="1"/>
    <col min="13315" max="13315" width="11.44140625" style="4" customWidth="1"/>
    <col min="13316" max="13316" width="4.6640625" style="4" bestFit="1" customWidth="1"/>
    <col min="13317" max="13317" width="10.44140625" style="4" bestFit="1" customWidth="1"/>
    <col min="13318" max="13318" width="7.109375" style="4" bestFit="1" customWidth="1"/>
    <col min="13319" max="13319" width="12.44140625" style="4" customWidth="1"/>
    <col min="13320" max="13567" width="11.44140625" style="4"/>
    <col min="13568" max="13568" width="5.44140625" style="4" bestFit="1" customWidth="1"/>
    <col min="13569" max="13569" width="21.44140625" style="4" customWidth="1"/>
    <col min="13570" max="13570" width="41.109375" style="4" customWidth="1"/>
    <col min="13571" max="13571" width="11.44140625" style="4" customWidth="1"/>
    <col min="13572" max="13572" width="4.6640625" style="4" bestFit="1" customWidth="1"/>
    <col min="13573" max="13573" width="10.44140625" style="4" bestFit="1" customWidth="1"/>
    <col min="13574" max="13574" width="7.109375" style="4" bestFit="1" customWidth="1"/>
    <col min="13575" max="13575" width="12.44140625" style="4" customWidth="1"/>
    <col min="13576" max="13823" width="11.44140625" style="4"/>
    <col min="13824" max="13824" width="5.44140625" style="4" bestFit="1" customWidth="1"/>
    <col min="13825" max="13825" width="21.44140625" style="4" customWidth="1"/>
    <col min="13826" max="13826" width="41.109375" style="4" customWidth="1"/>
    <col min="13827" max="13827" width="11.44140625" style="4" customWidth="1"/>
    <col min="13828" max="13828" width="4.6640625" style="4" bestFit="1" customWidth="1"/>
    <col min="13829" max="13829" width="10.44140625" style="4" bestFit="1" customWidth="1"/>
    <col min="13830" max="13830" width="7.109375" style="4" bestFit="1" customWidth="1"/>
    <col min="13831" max="13831" width="12.44140625" style="4" customWidth="1"/>
    <col min="13832" max="14079" width="11.44140625" style="4"/>
    <col min="14080" max="14080" width="5.44140625" style="4" bestFit="1" customWidth="1"/>
    <col min="14081" max="14081" width="21.44140625" style="4" customWidth="1"/>
    <col min="14082" max="14082" width="41.109375" style="4" customWidth="1"/>
    <col min="14083" max="14083" width="11.44140625" style="4" customWidth="1"/>
    <col min="14084" max="14084" width="4.6640625" style="4" bestFit="1" customWidth="1"/>
    <col min="14085" max="14085" width="10.44140625" style="4" bestFit="1" customWidth="1"/>
    <col min="14086" max="14086" width="7.109375" style="4" bestFit="1" customWidth="1"/>
    <col min="14087" max="14087" width="12.44140625" style="4" customWidth="1"/>
    <col min="14088" max="14335" width="11.44140625" style="4"/>
    <col min="14336" max="14336" width="5.44140625" style="4" bestFit="1" customWidth="1"/>
    <col min="14337" max="14337" width="21.44140625" style="4" customWidth="1"/>
    <col min="14338" max="14338" width="41.109375" style="4" customWidth="1"/>
    <col min="14339" max="14339" width="11.44140625" style="4" customWidth="1"/>
    <col min="14340" max="14340" width="4.6640625" style="4" bestFit="1" customWidth="1"/>
    <col min="14341" max="14341" width="10.44140625" style="4" bestFit="1" customWidth="1"/>
    <col min="14342" max="14342" width="7.109375" style="4" bestFit="1" customWidth="1"/>
    <col min="14343" max="14343" width="12.44140625" style="4" customWidth="1"/>
    <col min="14344" max="14591" width="11.44140625" style="4"/>
    <col min="14592" max="14592" width="5.44140625" style="4" bestFit="1" customWidth="1"/>
    <col min="14593" max="14593" width="21.44140625" style="4" customWidth="1"/>
    <col min="14594" max="14594" width="41.109375" style="4" customWidth="1"/>
    <col min="14595" max="14595" width="11.44140625" style="4" customWidth="1"/>
    <col min="14596" max="14596" width="4.6640625" style="4" bestFit="1" customWidth="1"/>
    <col min="14597" max="14597" width="10.44140625" style="4" bestFit="1" customWidth="1"/>
    <col min="14598" max="14598" width="7.109375" style="4" bestFit="1" customWidth="1"/>
    <col min="14599" max="14599" width="12.44140625" style="4" customWidth="1"/>
    <col min="14600" max="14847" width="11.44140625" style="4"/>
    <col min="14848" max="14848" width="5.44140625" style="4" bestFit="1" customWidth="1"/>
    <col min="14849" max="14849" width="21.44140625" style="4" customWidth="1"/>
    <col min="14850" max="14850" width="41.109375" style="4" customWidth="1"/>
    <col min="14851" max="14851" width="11.44140625" style="4" customWidth="1"/>
    <col min="14852" max="14852" width="4.6640625" style="4" bestFit="1" customWidth="1"/>
    <col min="14853" max="14853" width="10.44140625" style="4" bestFit="1" customWidth="1"/>
    <col min="14854" max="14854" width="7.109375" style="4" bestFit="1" customWidth="1"/>
    <col min="14855" max="14855" width="12.44140625" style="4" customWidth="1"/>
    <col min="14856" max="15103" width="11.44140625" style="4"/>
    <col min="15104" max="15104" width="5.44140625" style="4" bestFit="1" customWidth="1"/>
    <col min="15105" max="15105" width="21.44140625" style="4" customWidth="1"/>
    <col min="15106" max="15106" width="41.109375" style="4" customWidth="1"/>
    <col min="15107" max="15107" width="11.44140625" style="4" customWidth="1"/>
    <col min="15108" max="15108" width="4.6640625" style="4" bestFit="1" customWidth="1"/>
    <col min="15109" max="15109" width="10.44140625" style="4" bestFit="1" customWidth="1"/>
    <col min="15110" max="15110" width="7.109375" style="4" bestFit="1" customWidth="1"/>
    <col min="15111" max="15111" width="12.44140625" style="4" customWidth="1"/>
    <col min="15112" max="15359" width="11.44140625" style="4"/>
    <col min="15360" max="15360" width="5.44140625" style="4" bestFit="1" customWidth="1"/>
    <col min="15361" max="15361" width="21.44140625" style="4" customWidth="1"/>
    <col min="15362" max="15362" width="41.109375" style="4" customWidth="1"/>
    <col min="15363" max="15363" width="11.44140625" style="4" customWidth="1"/>
    <col min="15364" max="15364" width="4.6640625" style="4" bestFit="1" customWidth="1"/>
    <col min="15365" max="15365" width="10.44140625" style="4" bestFit="1" customWidth="1"/>
    <col min="15366" max="15366" width="7.109375" style="4" bestFit="1" customWidth="1"/>
    <col min="15367" max="15367" width="12.44140625" style="4" customWidth="1"/>
    <col min="15368" max="15615" width="11.44140625" style="4"/>
    <col min="15616" max="15616" width="5.44140625" style="4" bestFit="1" customWidth="1"/>
    <col min="15617" max="15617" width="21.44140625" style="4" customWidth="1"/>
    <col min="15618" max="15618" width="41.109375" style="4" customWidth="1"/>
    <col min="15619" max="15619" width="11.44140625" style="4" customWidth="1"/>
    <col min="15620" max="15620" width="4.6640625" style="4" bestFit="1" customWidth="1"/>
    <col min="15621" max="15621" width="10.44140625" style="4" bestFit="1" customWidth="1"/>
    <col min="15622" max="15622" width="7.109375" style="4" bestFit="1" customWidth="1"/>
    <col min="15623" max="15623" width="12.44140625" style="4" customWidth="1"/>
    <col min="15624" max="15871" width="11.44140625" style="4"/>
    <col min="15872" max="15872" width="5.44140625" style="4" bestFit="1" customWidth="1"/>
    <col min="15873" max="15873" width="21.44140625" style="4" customWidth="1"/>
    <col min="15874" max="15874" width="41.109375" style="4" customWidth="1"/>
    <col min="15875" max="15875" width="11.44140625" style="4" customWidth="1"/>
    <col min="15876" max="15876" width="4.6640625" style="4" bestFit="1" customWidth="1"/>
    <col min="15877" max="15877" width="10.44140625" style="4" bestFit="1" customWidth="1"/>
    <col min="15878" max="15878" width="7.109375" style="4" bestFit="1" customWidth="1"/>
    <col min="15879" max="15879" width="12.44140625" style="4" customWidth="1"/>
    <col min="15880" max="16127" width="11.44140625" style="4"/>
    <col min="16128" max="16128" width="5.44140625" style="4" bestFit="1" customWidth="1"/>
    <col min="16129" max="16129" width="21.44140625" style="4" customWidth="1"/>
    <col min="16130" max="16130" width="41.109375" style="4" customWidth="1"/>
    <col min="16131" max="16131" width="11.44140625" style="4" customWidth="1"/>
    <col min="16132" max="16132" width="4.6640625" style="4" bestFit="1" customWidth="1"/>
    <col min="16133" max="16133" width="10.44140625" style="4" bestFit="1" customWidth="1"/>
    <col min="16134" max="16134" width="7.109375" style="4" bestFit="1" customWidth="1"/>
    <col min="16135" max="16135" width="12.44140625" style="4" customWidth="1"/>
    <col min="16136" max="16380" width="11.44140625" style="4"/>
    <col min="16381" max="16381" width="11.44140625" style="4" customWidth="1"/>
    <col min="16382" max="16384" width="11.44140625" style="4"/>
  </cols>
  <sheetData>
    <row r="1" spans="1:19" ht="12">
      <c r="B1" s="58"/>
      <c r="C1" s="3"/>
      <c r="D1" s="3"/>
      <c r="E1" s="2"/>
      <c r="F1" s="2"/>
      <c r="G1" s="4"/>
      <c r="H1" s="102"/>
      <c r="I1" s="2"/>
      <c r="J1" s="2"/>
      <c r="K1" s="2"/>
      <c r="L1" s="2"/>
      <c r="M1" s="2"/>
      <c r="N1" s="2"/>
      <c r="O1" s="2"/>
      <c r="P1" s="102"/>
      <c r="R1" s="102"/>
    </row>
    <row r="2" spans="1:19" s="5" customFormat="1" ht="52.5" customHeight="1" thickBot="1">
      <c r="A2" s="55"/>
      <c r="B2" s="56"/>
      <c r="C2" s="59" t="s">
        <v>3</v>
      </c>
      <c r="D2" s="59" t="s">
        <v>1</v>
      </c>
      <c r="E2" s="59" t="s">
        <v>0</v>
      </c>
      <c r="F2" s="60" t="s">
        <v>2</v>
      </c>
      <c r="G2" s="4"/>
      <c r="H2" s="104" t="s">
        <v>104</v>
      </c>
      <c r="I2" s="62"/>
      <c r="J2" s="66" t="s">
        <v>4</v>
      </c>
      <c r="K2" s="62"/>
      <c r="L2" s="63" t="s">
        <v>59</v>
      </c>
      <c r="M2" s="64"/>
      <c r="N2" s="63" t="s">
        <v>60</v>
      </c>
      <c r="O2" s="65"/>
      <c r="P2" s="104" t="s">
        <v>19</v>
      </c>
      <c r="Q2" s="105"/>
      <c r="R2" s="104" t="s">
        <v>18</v>
      </c>
    </row>
    <row r="3" spans="1:19" s="5" customFormat="1" ht="104.25" customHeight="1" thickBot="1">
      <c r="B3" s="234" t="s">
        <v>101</v>
      </c>
      <c r="C3" s="141" t="s">
        <v>5</v>
      </c>
      <c r="D3" s="141" t="s">
        <v>6</v>
      </c>
      <c r="E3" s="141" t="s">
        <v>133</v>
      </c>
      <c r="F3" s="171" t="s">
        <v>146</v>
      </c>
      <c r="G3" s="142"/>
      <c r="H3" s="143">
        <v>1300000</v>
      </c>
      <c r="I3" s="144"/>
      <c r="J3" s="141">
        <v>70</v>
      </c>
      <c r="K3" s="144"/>
      <c r="L3" s="141"/>
      <c r="M3" s="145"/>
      <c r="N3" s="141">
        <v>197</v>
      </c>
      <c r="O3" s="144"/>
      <c r="P3" s="146">
        <f>(H3/30)*16</f>
        <v>693333.33333333337</v>
      </c>
      <c r="Q3" s="147"/>
      <c r="R3" s="148">
        <f>N3*P3</f>
        <v>136586666.66666669</v>
      </c>
      <c r="S3" s="67"/>
    </row>
    <row r="4" spans="1:19" s="5" customFormat="1" ht="89.25" customHeight="1" thickBot="1">
      <c r="B4" s="235"/>
      <c r="C4" s="149" t="s">
        <v>5</v>
      </c>
      <c r="D4" s="149" t="s">
        <v>6</v>
      </c>
      <c r="E4" s="149" t="s">
        <v>133</v>
      </c>
      <c r="F4" s="149" t="s">
        <v>134</v>
      </c>
      <c r="G4" s="4"/>
      <c r="H4" s="143">
        <v>1300000</v>
      </c>
      <c r="I4" s="62"/>
      <c r="J4" s="149">
        <v>65</v>
      </c>
      <c r="K4" s="62"/>
      <c r="L4" s="149">
        <v>65</v>
      </c>
      <c r="M4" s="64"/>
      <c r="N4" s="149" t="s">
        <v>69</v>
      </c>
      <c r="O4" s="62"/>
      <c r="P4" s="150">
        <f>H4/30*16</f>
        <v>693333.33333333337</v>
      </c>
      <c r="Q4" s="105"/>
      <c r="R4" s="151">
        <f>L4*P4</f>
        <v>45066666.666666672</v>
      </c>
      <c r="S4" s="67"/>
    </row>
    <row r="5" spans="1:19" s="5" customFormat="1" ht="47.25" customHeight="1" thickBot="1">
      <c r="B5" s="236"/>
      <c r="C5" s="149" t="s">
        <v>5</v>
      </c>
      <c r="D5" s="149" t="s">
        <v>6</v>
      </c>
      <c r="E5" s="149" t="s">
        <v>133</v>
      </c>
      <c r="F5" s="152" t="s">
        <v>135</v>
      </c>
      <c r="G5" s="4"/>
      <c r="H5" s="143">
        <v>1300000</v>
      </c>
      <c r="I5" s="62"/>
      <c r="J5" s="149">
        <v>65</v>
      </c>
      <c r="K5" s="62"/>
      <c r="L5" s="149">
        <v>65</v>
      </c>
      <c r="M5" s="64"/>
      <c r="N5" s="149" t="s">
        <v>69</v>
      </c>
      <c r="O5" s="62"/>
      <c r="P5" s="150">
        <f>H5/30*3</f>
        <v>130000</v>
      </c>
      <c r="Q5" s="105"/>
      <c r="R5" s="151">
        <f>L5*P5</f>
        <v>8450000</v>
      </c>
      <c r="S5" s="67"/>
    </row>
    <row r="6" spans="1:19" s="5" customFormat="1" ht="45.75" customHeight="1" thickBot="1">
      <c r="B6" s="132" t="s">
        <v>105</v>
      </c>
      <c r="C6" s="133" t="s">
        <v>5</v>
      </c>
      <c r="D6" s="133" t="s">
        <v>6</v>
      </c>
      <c r="E6" s="133" t="s">
        <v>10</v>
      </c>
      <c r="F6" s="133" t="s">
        <v>65</v>
      </c>
      <c r="G6" s="134"/>
      <c r="H6" s="143">
        <v>1300000</v>
      </c>
      <c r="I6" s="135"/>
      <c r="J6" s="133">
        <v>70</v>
      </c>
      <c r="K6" s="135"/>
      <c r="L6" s="133"/>
      <c r="M6" s="136"/>
      <c r="N6" s="137">
        <v>197</v>
      </c>
      <c r="O6" s="135"/>
      <c r="P6" s="138">
        <f>(H6/30)*5</f>
        <v>216666.66666666669</v>
      </c>
      <c r="Q6" s="139"/>
      <c r="R6" s="140">
        <f>N6*P6</f>
        <v>42683333.333333336</v>
      </c>
      <c r="S6" s="67"/>
    </row>
    <row r="7" spans="1:19" s="5" customFormat="1" ht="128.25" customHeight="1" thickTop="1" thickBot="1">
      <c r="B7" s="231" t="s">
        <v>102</v>
      </c>
      <c r="C7" s="80" t="s">
        <v>11</v>
      </c>
      <c r="D7" s="80" t="s">
        <v>9</v>
      </c>
      <c r="E7" s="80" t="s">
        <v>136</v>
      </c>
      <c r="F7" s="80" t="s">
        <v>137</v>
      </c>
      <c r="G7" s="81"/>
      <c r="H7" s="143">
        <v>1300000</v>
      </c>
      <c r="I7" s="82"/>
      <c r="J7" s="80" t="s">
        <v>147</v>
      </c>
      <c r="K7" s="82"/>
      <c r="L7" s="141" t="s">
        <v>69</v>
      </c>
      <c r="M7" s="145"/>
      <c r="N7" s="165">
        <v>77</v>
      </c>
      <c r="O7" s="82"/>
      <c r="P7" s="106">
        <f>(H7/30)*16</f>
        <v>693333.33333333337</v>
      </c>
      <c r="Q7" s="107"/>
      <c r="R7" s="108">
        <f>N7*P7</f>
        <v>53386666.666666672</v>
      </c>
      <c r="S7" s="67"/>
    </row>
    <row r="8" spans="1:19" s="5" customFormat="1" ht="76.5" customHeight="1" thickBot="1">
      <c r="B8" s="232"/>
      <c r="C8" s="83" t="s">
        <v>11</v>
      </c>
      <c r="D8" s="83" t="s">
        <v>9</v>
      </c>
      <c r="E8" s="83" t="s">
        <v>136</v>
      </c>
      <c r="F8" s="83" t="s">
        <v>138</v>
      </c>
      <c r="G8" s="57"/>
      <c r="H8" s="143">
        <v>1300000</v>
      </c>
      <c r="I8" s="65"/>
      <c r="J8" s="83">
        <v>28</v>
      </c>
      <c r="K8" s="65"/>
      <c r="L8" s="166">
        <v>31</v>
      </c>
      <c r="M8" s="64"/>
      <c r="N8" s="149" t="s">
        <v>69</v>
      </c>
      <c r="O8" s="65"/>
      <c r="P8" s="109">
        <f>H8/30*16</f>
        <v>693333.33333333337</v>
      </c>
      <c r="Q8" s="110"/>
      <c r="R8" s="111">
        <f>L8*P8</f>
        <v>21493333.333333336</v>
      </c>
      <c r="S8" s="67"/>
    </row>
    <row r="9" spans="1:19" s="5" customFormat="1" ht="40.200000000000003" customHeight="1" thickBot="1">
      <c r="B9" s="233"/>
      <c r="C9" s="83" t="s">
        <v>11</v>
      </c>
      <c r="D9" s="83" t="s">
        <v>9</v>
      </c>
      <c r="E9" s="83" t="s">
        <v>7</v>
      </c>
      <c r="F9" s="84" t="s">
        <v>121</v>
      </c>
      <c r="G9" s="57"/>
      <c r="H9" s="143">
        <v>1300000</v>
      </c>
      <c r="I9" s="65"/>
      <c r="J9" s="83">
        <v>27</v>
      </c>
      <c r="K9" s="65"/>
      <c r="L9" s="149">
        <v>27</v>
      </c>
      <c r="M9" s="64"/>
      <c r="N9" s="137" t="s">
        <v>69</v>
      </c>
      <c r="O9" s="65"/>
      <c r="P9" s="109">
        <f>H9/30*3</f>
        <v>130000</v>
      </c>
      <c r="Q9" s="110"/>
      <c r="R9" s="111">
        <f>L9*P9</f>
        <v>3510000</v>
      </c>
      <c r="S9" s="67"/>
    </row>
    <row r="10" spans="1:19" s="5" customFormat="1" ht="37.200000000000003" thickBot="1">
      <c r="B10" s="132" t="s">
        <v>105</v>
      </c>
      <c r="C10" s="85" t="s">
        <v>11</v>
      </c>
      <c r="D10" s="85" t="s">
        <v>9</v>
      </c>
      <c r="E10" s="85" t="s">
        <v>21</v>
      </c>
      <c r="F10" s="85" t="s">
        <v>120</v>
      </c>
      <c r="G10" s="86"/>
      <c r="H10" s="143">
        <v>1300000</v>
      </c>
      <c r="I10" s="87"/>
      <c r="J10" s="85">
        <v>28</v>
      </c>
      <c r="K10" s="87"/>
      <c r="L10" s="133" t="s">
        <v>69</v>
      </c>
      <c r="M10" s="136"/>
      <c r="N10" s="164">
        <v>81</v>
      </c>
      <c r="O10" s="87"/>
      <c r="P10" s="112">
        <f>(H10/30)*5</f>
        <v>216666.66666666669</v>
      </c>
      <c r="Q10" s="113"/>
      <c r="R10" s="114">
        <f>N10*P10</f>
        <v>17550000</v>
      </c>
      <c r="S10" s="67"/>
    </row>
    <row r="11" spans="1:19" s="5" customFormat="1" ht="66.75" customHeight="1" thickBot="1">
      <c r="B11" s="231" t="s">
        <v>99</v>
      </c>
      <c r="C11" s="83" t="s">
        <v>11</v>
      </c>
      <c r="D11" s="83" t="s">
        <v>9</v>
      </c>
      <c r="E11" s="83" t="s">
        <v>136</v>
      </c>
      <c r="F11" s="83" t="s">
        <v>139</v>
      </c>
      <c r="G11" s="57"/>
      <c r="H11" s="143">
        <v>1300000</v>
      </c>
      <c r="I11" s="65"/>
      <c r="J11" s="83">
        <v>1</v>
      </c>
      <c r="K11" s="65"/>
      <c r="L11" s="149" t="s">
        <v>69</v>
      </c>
      <c r="M11" s="64"/>
      <c r="N11" s="83">
        <f>J11*3</f>
        <v>3</v>
      </c>
      <c r="O11" s="65"/>
      <c r="P11" s="109">
        <f>H11/30*16</f>
        <v>693333.33333333337</v>
      </c>
      <c r="Q11" s="110"/>
      <c r="R11" s="114">
        <f>N11*P11</f>
        <v>2080000</v>
      </c>
      <c r="S11" s="67"/>
    </row>
    <row r="12" spans="1:19" s="5" customFormat="1" ht="69" customHeight="1" thickBot="1">
      <c r="B12" s="232"/>
      <c r="C12" s="83" t="s">
        <v>11</v>
      </c>
      <c r="D12" s="83" t="s">
        <v>9</v>
      </c>
      <c r="E12" s="83" t="s">
        <v>136</v>
      </c>
      <c r="F12" s="83" t="s">
        <v>140</v>
      </c>
      <c r="G12" s="57"/>
      <c r="H12" s="143">
        <v>1300000</v>
      </c>
      <c r="I12" s="65"/>
      <c r="J12" s="83">
        <v>1</v>
      </c>
      <c r="K12" s="65"/>
      <c r="L12" s="83">
        <v>1</v>
      </c>
      <c r="M12" s="64"/>
      <c r="N12" s="149" t="s">
        <v>69</v>
      </c>
      <c r="O12" s="65"/>
      <c r="P12" s="109">
        <f>H12/30*16</f>
        <v>693333.33333333337</v>
      </c>
      <c r="Q12" s="110"/>
      <c r="R12" s="111">
        <f>L12*P12</f>
        <v>693333.33333333337</v>
      </c>
      <c r="S12" s="67"/>
    </row>
    <row r="13" spans="1:19" s="5" customFormat="1" ht="40.200000000000003" customHeight="1" thickBot="1">
      <c r="B13" s="237"/>
      <c r="C13" s="83" t="s">
        <v>11</v>
      </c>
      <c r="D13" s="83" t="s">
        <v>9</v>
      </c>
      <c r="E13" s="83" t="s">
        <v>136</v>
      </c>
      <c r="F13" s="84" t="s">
        <v>123</v>
      </c>
      <c r="G13" s="57"/>
      <c r="H13" s="143">
        <v>1300000</v>
      </c>
      <c r="I13" s="65"/>
      <c r="J13" s="83">
        <v>1</v>
      </c>
      <c r="K13" s="65"/>
      <c r="L13" s="149">
        <v>1</v>
      </c>
      <c r="M13" s="64"/>
      <c r="N13" s="137" t="s">
        <v>69</v>
      </c>
      <c r="O13" s="65"/>
      <c r="P13" s="109">
        <f>H13/30*3</f>
        <v>130000</v>
      </c>
      <c r="Q13" s="110"/>
      <c r="R13" s="111">
        <f>L13*P13</f>
        <v>130000</v>
      </c>
      <c r="S13" s="67"/>
    </row>
    <row r="14" spans="1:19" s="55" customFormat="1" ht="37.200000000000003" thickBot="1">
      <c r="B14" s="132" t="s">
        <v>105</v>
      </c>
      <c r="C14" s="85" t="s">
        <v>11</v>
      </c>
      <c r="D14" s="85" t="s">
        <v>9</v>
      </c>
      <c r="E14" s="85" t="s">
        <v>21</v>
      </c>
      <c r="F14" s="85" t="s">
        <v>65</v>
      </c>
      <c r="G14" s="86"/>
      <c r="H14" s="159">
        <v>1300000</v>
      </c>
      <c r="I14" s="87"/>
      <c r="J14" s="85">
        <v>1</v>
      </c>
      <c r="K14" s="87"/>
      <c r="L14" s="133" t="s">
        <v>69</v>
      </c>
      <c r="M14" s="136"/>
      <c r="N14" s="164">
        <f>J14*3</f>
        <v>3</v>
      </c>
      <c r="O14" s="87"/>
      <c r="P14" s="112">
        <f>(H14/30)*5</f>
        <v>216666.66666666669</v>
      </c>
      <c r="Q14" s="113"/>
      <c r="R14" s="114">
        <f>N14*P14</f>
        <v>650000</v>
      </c>
      <c r="S14" s="160"/>
    </row>
    <row r="15" spans="1:19" s="5" customFormat="1" ht="96" customHeight="1" thickBot="1">
      <c r="B15" s="231" t="s">
        <v>62</v>
      </c>
      <c r="C15" s="80" t="s">
        <v>12</v>
      </c>
      <c r="D15" s="80" t="s">
        <v>6</v>
      </c>
      <c r="E15" s="80" t="s">
        <v>7</v>
      </c>
      <c r="F15" s="80" t="s">
        <v>141</v>
      </c>
      <c r="G15" s="81"/>
      <c r="H15" s="143">
        <v>1300000</v>
      </c>
      <c r="I15" s="82"/>
      <c r="J15" s="80">
        <v>3</v>
      </c>
      <c r="K15" s="82"/>
      <c r="L15" s="141" t="s">
        <v>69</v>
      </c>
      <c r="M15" s="145"/>
      <c r="N15" s="141">
        <f>+J15*3</f>
        <v>9</v>
      </c>
      <c r="O15" s="82"/>
      <c r="P15" s="106">
        <f>(H15/30)*9</f>
        <v>390000</v>
      </c>
      <c r="Q15" s="107"/>
      <c r="R15" s="108">
        <f>N15*P15</f>
        <v>3510000</v>
      </c>
      <c r="S15" s="67"/>
    </row>
    <row r="16" spans="1:19" s="5" customFormat="1" ht="113.25" customHeight="1" thickBot="1">
      <c r="B16" s="232"/>
      <c r="C16" s="83" t="s">
        <v>12</v>
      </c>
      <c r="D16" s="83" t="s">
        <v>6</v>
      </c>
      <c r="E16" s="83" t="s">
        <v>136</v>
      </c>
      <c r="F16" s="83" t="s">
        <v>142</v>
      </c>
      <c r="G16" s="57"/>
      <c r="H16" s="143">
        <v>1300000</v>
      </c>
      <c r="I16" s="65"/>
      <c r="J16" s="83">
        <v>3</v>
      </c>
      <c r="K16" s="65"/>
      <c r="L16" s="149">
        <v>3</v>
      </c>
      <c r="M16" s="64"/>
      <c r="N16" s="149" t="s">
        <v>69</v>
      </c>
      <c r="O16" s="65"/>
      <c r="P16" s="109">
        <f>(H16/30)*9</f>
        <v>390000</v>
      </c>
      <c r="Q16" s="110"/>
      <c r="R16" s="111">
        <f>L16*P16</f>
        <v>1170000</v>
      </c>
      <c r="S16" s="67"/>
    </row>
    <row r="17" spans="2:19" s="5" customFormat="1" ht="24.6" thickBot="1">
      <c r="B17" s="237"/>
      <c r="C17" s="85" t="s">
        <v>12</v>
      </c>
      <c r="D17" s="85" t="s">
        <v>6</v>
      </c>
      <c r="E17" s="85" t="s">
        <v>8</v>
      </c>
      <c r="F17" s="88" t="s">
        <v>124</v>
      </c>
      <c r="G17" s="86"/>
      <c r="H17" s="143">
        <v>1300000</v>
      </c>
      <c r="I17" s="87"/>
      <c r="J17" s="85">
        <v>3</v>
      </c>
      <c r="K17" s="87"/>
      <c r="L17" s="133">
        <v>3</v>
      </c>
      <c r="M17" s="136"/>
      <c r="N17" s="133" t="s">
        <v>69</v>
      </c>
      <c r="O17" s="87"/>
      <c r="P17" s="112">
        <f>(H17/30)*2</f>
        <v>86666.666666666672</v>
      </c>
      <c r="Q17" s="113"/>
      <c r="R17" s="114">
        <f>L17*P17</f>
        <v>260000</v>
      </c>
      <c r="S17" s="67"/>
    </row>
    <row r="18" spans="2:19" s="55" customFormat="1" ht="30" customHeight="1" thickBot="1">
      <c r="B18" s="132" t="s">
        <v>105</v>
      </c>
      <c r="C18" s="83" t="s">
        <v>12</v>
      </c>
      <c r="D18" s="83" t="s">
        <v>6</v>
      </c>
      <c r="E18" s="83" t="s">
        <v>8</v>
      </c>
      <c r="F18" s="83" t="s">
        <v>122</v>
      </c>
      <c r="G18" s="57"/>
      <c r="H18" s="159">
        <v>1300000</v>
      </c>
      <c r="I18" s="65"/>
      <c r="J18" s="83">
        <v>3</v>
      </c>
      <c r="K18" s="65"/>
      <c r="L18" s="149" t="s">
        <v>69</v>
      </c>
      <c r="M18" s="64"/>
      <c r="N18" s="149">
        <f>+J18*3</f>
        <v>9</v>
      </c>
      <c r="O18" s="65"/>
      <c r="P18" s="109">
        <f>(H18/30)*5</f>
        <v>216666.66666666669</v>
      </c>
      <c r="Q18" s="110"/>
      <c r="R18" s="111">
        <f>N18*P18</f>
        <v>1950000.0000000002</v>
      </c>
      <c r="S18" s="160"/>
    </row>
    <row r="19" spans="2:19" s="5" customFormat="1" ht="115.5" customHeight="1" thickBot="1">
      <c r="B19" s="231" t="s">
        <v>57</v>
      </c>
      <c r="C19" s="80" t="s">
        <v>13</v>
      </c>
      <c r="D19" s="80" t="s">
        <v>6</v>
      </c>
      <c r="E19" s="80" t="s">
        <v>136</v>
      </c>
      <c r="F19" s="80" t="s">
        <v>143</v>
      </c>
      <c r="G19" s="81"/>
      <c r="H19" s="143">
        <v>1300000</v>
      </c>
      <c r="I19" s="82"/>
      <c r="J19" s="80">
        <v>19</v>
      </c>
      <c r="K19" s="82"/>
      <c r="L19" s="141" t="s">
        <v>69</v>
      </c>
      <c r="M19" s="145"/>
      <c r="N19" s="141">
        <f>J19*3</f>
        <v>57</v>
      </c>
      <c r="O19" s="82"/>
      <c r="P19" s="106">
        <f>(H19/30)*9</f>
        <v>390000</v>
      </c>
      <c r="Q19" s="107"/>
      <c r="R19" s="108">
        <f>N19*P19</f>
        <v>22230000</v>
      </c>
      <c r="S19" s="67"/>
    </row>
    <row r="20" spans="2:19" s="5" customFormat="1" ht="78.75" customHeight="1" thickBot="1">
      <c r="B20" s="232"/>
      <c r="C20" s="83" t="s">
        <v>13</v>
      </c>
      <c r="D20" s="83" t="s">
        <v>6</v>
      </c>
      <c r="E20" s="83" t="s">
        <v>136</v>
      </c>
      <c r="F20" s="83" t="s">
        <v>144</v>
      </c>
      <c r="G20" s="57"/>
      <c r="H20" s="143">
        <v>1300000</v>
      </c>
      <c r="I20" s="65"/>
      <c r="J20" s="83">
        <v>19</v>
      </c>
      <c r="K20" s="65"/>
      <c r="L20" s="149">
        <v>19</v>
      </c>
      <c r="M20" s="64"/>
      <c r="N20" s="149" t="s">
        <v>69</v>
      </c>
      <c r="O20" s="65"/>
      <c r="P20" s="109">
        <f>(H20/30)*9</f>
        <v>390000</v>
      </c>
      <c r="Q20" s="110"/>
      <c r="R20" s="111">
        <f>L20*P20</f>
        <v>7410000</v>
      </c>
      <c r="S20" s="67"/>
    </row>
    <row r="21" spans="2:19" s="5" customFormat="1" ht="37.5" customHeight="1" thickBot="1">
      <c r="B21" s="233"/>
      <c r="C21" s="83" t="s">
        <v>13</v>
      </c>
      <c r="D21" s="83" t="s">
        <v>6</v>
      </c>
      <c r="E21" s="83" t="s">
        <v>7</v>
      </c>
      <c r="F21" s="84" t="s">
        <v>125</v>
      </c>
      <c r="G21" s="57"/>
      <c r="H21" s="143">
        <v>1300000</v>
      </c>
      <c r="I21" s="65"/>
      <c r="J21" s="83">
        <v>19</v>
      </c>
      <c r="K21" s="65"/>
      <c r="L21" s="149">
        <v>19</v>
      </c>
      <c r="M21" s="64"/>
      <c r="N21" s="149" t="s">
        <v>69</v>
      </c>
      <c r="O21" s="65"/>
      <c r="P21" s="109">
        <f>H19/30*2</f>
        <v>86666.666666666672</v>
      </c>
      <c r="Q21" s="110"/>
      <c r="R21" s="111">
        <f>L21*P21</f>
        <v>1646666.6666666667</v>
      </c>
      <c r="S21" s="67"/>
    </row>
    <row r="22" spans="2:19" s="5" customFormat="1" ht="37.200000000000003" thickBot="1">
      <c r="B22" s="132" t="s">
        <v>105</v>
      </c>
      <c r="C22" s="85" t="s">
        <v>13</v>
      </c>
      <c r="D22" s="85" t="s">
        <v>6</v>
      </c>
      <c r="E22" s="85" t="s">
        <v>10</v>
      </c>
      <c r="F22" s="85" t="s">
        <v>76</v>
      </c>
      <c r="G22" s="86"/>
      <c r="H22" s="143">
        <v>1300000</v>
      </c>
      <c r="I22" s="87"/>
      <c r="J22" s="133">
        <v>19</v>
      </c>
      <c r="K22" s="87"/>
      <c r="L22" s="133" t="s">
        <v>69</v>
      </c>
      <c r="M22" s="136"/>
      <c r="N22" s="133">
        <f>+J22*3</f>
        <v>57</v>
      </c>
      <c r="O22" s="87"/>
      <c r="P22" s="112">
        <f>(H22/30)*5</f>
        <v>216666.66666666669</v>
      </c>
      <c r="Q22" s="113"/>
      <c r="R22" s="114">
        <f>N22*P22</f>
        <v>12350000.000000002</v>
      </c>
      <c r="S22" s="67"/>
    </row>
    <row r="23" spans="2:19" s="5" customFormat="1" ht="100.5" customHeight="1" thickBot="1">
      <c r="B23" s="228" t="s">
        <v>58</v>
      </c>
      <c r="C23" s="80" t="s">
        <v>20</v>
      </c>
      <c r="D23" s="80" t="s">
        <v>6</v>
      </c>
      <c r="E23" s="80" t="s">
        <v>7</v>
      </c>
      <c r="F23" s="80" t="s">
        <v>145</v>
      </c>
      <c r="G23" s="81"/>
      <c r="H23" s="143">
        <v>1300000</v>
      </c>
      <c r="I23" s="82"/>
      <c r="J23" s="80">
        <v>1</v>
      </c>
      <c r="K23" s="82"/>
      <c r="L23" s="141" t="s">
        <v>69</v>
      </c>
      <c r="M23" s="145"/>
      <c r="N23" s="133">
        <f>+J23*3</f>
        <v>3</v>
      </c>
      <c r="O23" s="82"/>
      <c r="P23" s="106">
        <f>(H23/30)*9</f>
        <v>390000</v>
      </c>
      <c r="Q23" s="107"/>
      <c r="R23" s="108">
        <f>N23*P23</f>
        <v>1170000</v>
      </c>
      <c r="S23" s="67"/>
    </row>
    <row r="24" spans="2:19" s="5" customFormat="1" ht="114" customHeight="1" thickBot="1">
      <c r="B24" s="229"/>
      <c r="C24" s="83" t="s">
        <v>20</v>
      </c>
      <c r="D24" s="83" t="s">
        <v>6</v>
      </c>
      <c r="E24" s="83" t="s">
        <v>136</v>
      </c>
      <c r="F24" s="83" t="s">
        <v>126</v>
      </c>
      <c r="G24" s="57"/>
      <c r="H24" s="143">
        <v>1300000</v>
      </c>
      <c r="I24" s="65"/>
      <c r="J24" s="83">
        <v>1</v>
      </c>
      <c r="K24" s="65"/>
      <c r="L24" s="149">
        <v>1</v>
      </c>
      <c r="M24" s="64"/>
      <c r="N24" s="149" t="s">
        <v>69</v>
      </c>
      <c r="O24" s="65"/>
      <c r="P24" s="109">
        <f>(H24/30)*9</f>
        <v>390000</v>
      </c>
      <c r="Q24" s="110"/>
      <c r="R24" s="111">
        <f>L24*P24</f>
        <v>390000</v>
      </c>
      <c r="S24" s="67"/>
    </row>
    <row r="25" spans="2:19" s="5" customFormat="1" ht="40.950000000000003" customHeight="1" thickBot="1">
      <c r="B25" s="230"/>
      <c r="C25" s="85" t="s">
        <v>20</v>
      </c>
      <c r="D25" s="85" t="s">
        <v>6</v>
      </c>
      <c r="E25" s="85" t="s">
        <v>136</v>
      </c>
      <c r="F25" s="88" t="s">
        <v>127</v>
      </c>
      <c r="G25" s="86"/>
      <c r="H25" s="143">
        <v>1300000</v>
      </c>
      <c r="I25" s="87"/>
      <c r="J25" s="85">
        <v>1</v>
      </c>
      <c r="K25" s="87"/>
      <c r="L25" s="133">
        <v>1</v>
      </c>
      <c r="M25" s="136"/>
      <c r="N25" s="133" t="s">
        <v>69</v>
      </c>
      <c r="O25" s="87"/>
      <c r="P25" s="112">
        <f>(H25/30)*2</f>
        <v>86666.666666666672</v>
      </c>
      <c r="Q25" s="113"/>
      <c r="R25" s="114">
        <f>L25*P25</f>
        <v>86666.666666666672</v>
      </c>
      <c r="S25" s="67"/>
    </row>
    <row r="26" spans="2:19" s="5" customFormat="1" ht="37.200000000000003" thickBot="1">
      <c r="B26" s="132" t="s">
        <v>105</v>
      </c>
      <c r="C26" s="83" t="s">
        <v>20</v>
      </c>
      <c r="D26" s="83" t="s">
        <v>6</v>
      </c>
      <c r="E26" s="83" t="s">
        <v>8</v>
      </c>
      <c r="F26" s="83" t="s">
        <v>76</v>
      </c>
      <c r="G26" s="57"/>
      <c r="H26" s="143">
        <v>1300000</v>
      </c>
      <c r="I26" s="65"/>
      <c r="J26" s="83">
        <v>1</v>
      </c>
      <c r="K26" s="65"/>
      <c r="L26" s="149" t="s">
        <v>69</v>
      </c>
      <c r="M26" s="64"/>
      <c r="N26" s="133">
        <f>+J26*3</f>
        <v>3</v>
      </c>
      <c r="O26" s="65"/>
      <c r="P26" s="109">
        <f>(H26/30)*5</f>
        <v>216666.66666666669</v>
      </c>
      <c r="Q26" s="110"/>
      <c r="R26" s="111">
        <f>N26*P26</f>
        <v>650000</v>
      </c>
      <c r="S26" s="67"/>
    </row>
    <row r="27" spans="2:19" s="5" customFormat="1" ht="79.5" customHeight="1" thickBot="1">
      <c r="B27" s="231" t="s">
        <v>57</v>
      </c>
      <c r="C27" s="80" t="s">
        <v>13</v>
      </c>
      <c r="D27" s="80" t="s">
        <v>9</v>
      </c>
      <c r="E27" s="80" t="s">
        <v>136</v>
      </c>
      <c r="F27" s="80" t="s">
        <v>130</v>
      </c>
      <c r="G27" s="81"/>
      <c r="H27" s="143">
        <v>1300000</v>
      </c>
      <c r="I27" s="82"/>
      <c r="J27" s="80">
        <v>8</v>
      </c>
      <c r="K27" s="82"/>
      <c r="L27" s="141">
        <v>0</v>
      </c>
      <c r="M27" s="145"/>
      <c r="N27" s="141">
        <f>J27*3</f>
        <v>24</v>
      </c>
      <c r="O27" s="82"/>
      <c r="P27" s="106">
        <f>(H27/30)*9</f>
        <v>390000</v>
      </c>
      <c r="Q27" s="107"/>
      <c r="R27" s="108">
        <f>N27*P27</f>
        <v>9360000</v>
      </c>
      <c r="S27" s="67"/>
    </row>
    <row r="28" spans="2:19" s="5" customFormat="1" ht="63" customHeight="1" thickBot="1">
      <c r="B28" s="232"/>
      <c r="C28" s="83" t="s">
        <v>13</v>
      </c>
      <c r="D28" s="83" t="s">
        <v>9</v>
      </c>
      <c r="E28" s="83" t="s">
        <v>136</v>
      </c>
      <c r="F28" s="83" t="s">
        <v>131</v>
      </c>
      <c r="G28" s="57"/>
      <c r="H28" s="143">
        <v>1300000</v>
      </c>
      <c r="I28" s="65"/>
      <c r="J28" s="83">
        <v>8</v>
      </c>
      <c r="K28" s="65"/>
      <c r="L28" s="149">
        <v>8</v>
      </c>
      <c r="M28" s="64"/>
      <c r="N28" s="149" t="s">
        <v>69</v>
      </c>
      <c r="O28" s="65"/>
      <c r="P28" s="109">
        <f>(H28/30)*9</f>
        <v>390000</v>
      </c>
      <c r="Q28" s="110"/>
      <c r="R28" s="111">
        <f>L28*P28</f>
        <v>3120000</v>
      </c>
      <c r="S28" s="67"/>
    </row>
    <row r="29" spans="2:19" s="5" customFormat="1" ht="40.200000000000003" customHeight="1" thickBot="1">
      <c r="B29" s="233"/>
      <c r="C29" s="83" t="s">
        <v>13</v>
      </c>
      <c r="D29" s="83" t="s">
        <v>9</v>
      </c>
      <c r="E29" s="83" t="s">
        <v>136</v>
      </c>
      <c r="F29" s="84" t="s">
        <v>132</v>
      </c>
      <c r="G29" s="57"/>
      <c r="H29" s="143">
        <v>1300000</v>
      </c>
      <c r="I29" s="65"/>
      <c r="J29" s="83">
        <v>8</v>
      </c>
      <c r="K29" s="65"/>
      <c r="L29" s="149">
        <v>8</v>
      </c>
      <c r="M29" s="64"/>
      <c r="N29" s="149" t="s">
        <v>69</v>
      </c>
      <c r="O29" s="65"/>
      <c r="P29" s="109">
        <f>H29/30*2</f>
        <v>86666.666666666672</v>
      </c>
      <c r="Q29" s="110"/>
      <c r="R29" s="111">
        <f>L29*P29</f>
        <v>693333.33333333337</v>
      </c>
      <c r="S29" s="67"/>
    </row>
    <row r="30" spans="2:19" s="5" customFormat="1" ht="37.200000000000003" thickBot="1">
      <c r="B30" s="132" t="s">
        <v>105</v>
      </c>
      <c r="C30" s="85" t="s">
        <v>13</v>
      </c>
      <c r="D30" s="85" t="s">
        <v>9</v>
      </c>
      <c r="E30" s="85" t="s">
        <v>21</v>
      </c>
      <c r="F30" s="85" t="s">
        <v>128</v>
      </c>
      <c r="G30" s="86"/>
      <c r="H30" s="143">
        <v>1300000</v>
      </c>
      <c r="I30" s="87"/>
      <c r="J30" s="85">
        <v>8</v>
      </c>
      <c r="K30" s="87"/>
      <c r="L30" s="133" t="s">
        <v>69</v>
      </c>
      <c r="M30" s="136"/>
      <c r="N30" s="133">
        <f>J30*3</f>
        <v>24</v>
      </c>
      <c r="O30" s="87"/>
      <c r="P30" s="112">
        <f>(H30/30)*5</f>
        <v>216666.66666666669</v>
      </c>
      <c r="Q30" s="113"/>
      <c r="R30" s="114">
        <f>N30*P30</f>
        <v>5200000</v>
      </c>
      <c r="S30" s="67"/>
    </row>
    <row r="31" spans="2:19" s="5" customFormat="1" ht="37.5" customHeight="1" thickBot="1">
      <c r="B31" s="228" t="s">
        <v>58</v>
      </c>
      <c r="C31" s="80" t="s">
        <v>17</v>
      </c>
      <c r="D31" s="80" t="s">
        <v>9</v>
      </c>
      <c r="E31" s="80" t="s">
        <v>7</v>
      </c>
      <c r="F31" s="80" t="s">
        <v>79</v>
      </c>
      <c r="G31" s="81"/>
      <c r="H31" s="143">
        <v>1300000</v>
      </c>
      <c r="I31" s="82"/>
      <c r="J31" s="80">
        <v>1</v>
      </c>
      <c r="K31" s="82"/>
      <c r="L31" s="163" t="s">
        <v>69</v>
      </c>
      <c r="M31" s="145"/>
      <c r="N31" s="141">
        <f>+J31*3</f>
        <v>3</v>
      </c>
      <c r="O31" s="82"/>
      <c r="P31" s="106">
        <f>(H31/30)*9</f>
        <v>390000</v>
      </c>
      <c r="Q31" s="107"/>
      <c r="R31" s="108">
        <f>N31*P31</f>
        <v>1170000</v>
      </c>
      <c r="S31" s="67"/>
    </row>
    <row r="32" spans="2:19" s="5" customFormat="1" ht="37.5" customHeight="1" thickBot="1">
      <c r="B32" s="229"/>
      <c r="C32" s="83" t="s">
        <v>17</v>
      </c>
      <c r="D32" s="83" t="s">
        <v>9</v>
      </c>
      <c r="E32" s="83" t="s">
        <v>7</v>
      </c>
      <c r="F32" s="83" t="s">
        <v>67</v>
      </c>
      <c r="G32" s="57"/>
      <c r="H32" s="143">
        <v>1300000</v>
      </c>
      <c r="I32" s="65"/>
      <c r="J32" s="83">
        <v>1</v>
      </c>
      <c r="K32" s="65"/>
      <c r="L32" s="149">
        <v>1</v>
      </c>
      <c r="M32" s="64"/>
      <c r="N32" s="149" t="s">
        <v>69</v>
      </c>
      <c r="O32" s="65"/>
      <c r="P32" s="109">
        <f>(H32/30)*9</f>
        <v>390000</v>
      </c>
      <c r="Q32" s="110"/>
      <c r="R32" s="111">
        <f>L32*P32</f>
        <v>390000</v>
      </c>
      <c r="S32" s="67"/>
    </row>
    <row r="33" spans="2:19" s="5" customFormat="1" ht="37.5" customHeight="1" thickBot="1">
      <c r="B33" s="230"/>
      <c r="C33" s="85" t="s">
        <v>17</v>
      </c>
      <c r="D33" s="85" t="s">
        <v>9</v>
      </c>
      <c r="E33" s="85" t="s">
        <v>7</v>
      </c>
      <c r="F33" s="88" t="s">
        <v>61</v>
      </c>
      <c r="G33" s="86"/>
      <c r="H33" s="143">
        <v>1300000</v>
      </c>
      <c r="I33" s="87"/>
      <c r="J33" s="85">
        <v>1</v>
      </c>
      <c r="K33" s="87"/>
      <c r="L33" s="133">
        <v>1</v>
      </c>
      <c r="M33" s="136"/>
      <c r="N33" s="133" t="s">
        <v>69</v>
      </c>
      <c r="O33" s="87"/>
      <c r="P33" s="112">
        <f>(H33/30)*2</f>
        <v>86666.666666666672</v>
      </c>
      <c r="Q33" s="113"/>
      <c r="R33" s="114">
        <f>L33*P33</f>
        <v>86666.666666666672</v>
      </c>
      <c r="S33" s="67"/>
    </row>
    <row r="34" spans="2:19" s="5" customFormat="1" ht="37.5" customHeight="1" thickBot="1">
      <c r="B34" s="132" t="s">
        <v>105</v>
      </c>
      <c r="C34" s="83" t="s">
        <v>17</v>
      </c>
      <c r="D34" s="83" t="s">
        <v>9</v>
      </c>
      <c r="E34" s="83" t="s">
        <v>21</v>
      </c>
      <c r="F34" s="83" t="s">
        <v>129</v>
      </c>
      <c r="G34" s="57"/>
      <c r="H34" s="143">
        <v>1300000</v>
      </c>
      <c r="I34" s="65"/>
      <c r="J34" s="83">
        <v>1</v>
      </c>
      <c r="K34" s="65"/>
      <c r="L34" s="149" t="s">
        <v>69</v>
      </c>
      <c r="M34" s="64"/>
      <c r="N34" s="149">
        <f>+J34*3</f>
        <v>3</v>
      </c>
      <c r="O34" s="65"/>
      <c r="P34" s="109">
        <f>(H34/30)*5</f>
        <v>216666.66666666669</v>
      </c>
      <c r="Q34" s="110"/>
      <c r="R34" s="111">
        <f>N34*P34</f>
        <v>650000</v>
      </c>
      <c r="S34" s="67"/>
    </row>
    <row r="35" spans="2:19" s="5" customFormat="1" ht="47.25" customHeight="1" thickBot="1">
      <c r="B35" s="228" t="s">
        <v>74</v>
      </c>
      <c r="C35" s="80" t="s">
        <v>14</v>
      </c>
      <c r="D35" s="80" t="s">
        <v>9</v>
      </c>
      <c r="E35" s="80" t="s">
        <v>7</v>
      </c>
      <c r="F35" s="80" t="s">
        <v>72</v>
      </c>
      <c r="G35" s="81"/>
      <c r="H35" s="143">
        <v>1300000</v>
      </c>
      <c r="I35" s="82"/>
      <c r="J35" s="80">
        <v>2</v>
      </c>
      <c r="K35" s="82"/>
      <c r="L35" s="141" t="s">
        <v>69</v>
      </c>
      <c r="M35" s="145"/>
      <c r="N35" s="167">
        <f>+J35*3</f>
        <v>6</v>
      </c>
      <c r="O35" s="82"/>
      <c r="P35" s="106">
        <f>(H35/30)*16</f>
        <v>693333.33333333337</v>
      </c>
      <c r="Q35" s="107"/>
      <c r="R35" s="108">
        <f>N35*P35</f>
        <v>4160000</v>
      </c>
      <c r="S35" s="67"/>
    </row>
    <row r="36" spans="2:19" s="5" customFormat="1" ht="37.5" customHeight="1" thickBot="1">
      <c r="B36" s="229"/>
      <c r="C36" s="83" t="s">
        <v>14</v>
      </c>
      <c r="D36" s="83" t="s">
        <v>9</v>
      </c>
      <c r="E36" s="83" t="s">
        <v>7</v>
      </c>
      <c r="F36" s="83" t="s">
        <v>68</v>
      </c>
      <c r="G36" s="57"/>
      <c r="H36" s="143">
        <v>1300000</v>
      </c>
      <c r="I36" s="65"/>
      <c r="J36" s="83">
        <v>2</v>
      </c>
      <c r="K36" s="65"/>
      <c r="L36" s="166">
        <v>2</v>
      </c>
      <c r="M36" s="64"/>
      <c r="N36" s="149" t="s">
        <v>69</v>
      </c>
      <c r="O36" s="65"/>
      <c r="P36" s="109">
        <f>H36/30*16</f>
        <v>693333.33333333337</v>
      </c>
      <c r="Q36" s="110"/>
      <c r="R36" s="111">
        <f>L36*P36</f>
        <v>1386666.6666666667</v>
      </c>
      <c r="S36" s="67"/>
    </row>
    <row r="37" spans="2:19" s="5" customFormat="1" ht="37.5" customHeight="1" thickBot="1">
      <c r="B37" s="229"/>
      <c r="C37" s="83" t="s">
        <v>14</v>
      </c>
      <c r="D37" s="83" t="s">
        <v>9</v>
      </c>
      <c r="E37" s="83" t="s">
        <v>7</v>
      </c>
      <c r="F37" s="84" t="s">
        <v>56</v>
      </c>
      <c r="G37" s="57"/>
      <c r="H37" s="143">
        <v>1300000</v>
      </c>
      <c r="I37" s="65"/>
      <c r="J37" s="83">
        <v>2</v>
      </c>
      <c r="K37" s="65"/>
      <c r="L37" s="149">
        <v>2</v>
      </c>
      <c r="M37" s="64"/>
      <c r="N37" s="149" t="s">
        <v>69</v>
      </c>
      <c r="O37" s="65"/>
      <c r="P37" s="109">
        <f>H37/30*3</f>
        <v>130000</v>
      </c>
      <c r="Q37" s="110"/>
      <c r="R37" s="111">
        <f>L37*P37</f>
        <v>260000</v>
      </c>
      <c r="S37" s="67"/>
    </row>
    <row r="38" spans="2:19" s="5" customFormat="1" ht="36" customHeight="1" thickBot="1">
      <c r="B38" s="229"/>
      <c r="C38" s="83" t="s">
        <v>14</v>
      </c>
      <c r="D38" s="83" t="s">
        <v>9</v>
      </c>
      <c r="E38" s="83" t="s">
        <v>21</v>
      </c>
      <c r="F38" s="83" t="s">
        <v>65</v>
      </c>
      <c r="G38" s="57"/>
      <c r="H38" s="143">
        <v>1300000</v>
      </c>
      <c r="I38" s="65"/>
      <c r="J38" s="83">
        <v>2</v>
      </c>
      <c r="K38" s="65"/>
      <c r="L38" s="149" t="s">
        <v>69</v>
      </c>
      <c r="M38" s="64"/>
      <c r="N38" s="149">
        <f>+J38*3</f>
        <v>6</v>
      </c>
      <c r="O38" s="65"/>
      <c r="P38" s="109">
        <f>(H38/30)*5</f>
        <v>216666.66666666669</v>
      </c>
      <c r="Q38" s="110"/>
      <c r="R38" s="111">
        <f>N38*P38</f>
        <v>1300000</v>
      </c>
      <c r="S38" s="67"/>
    </row>
    <row r="39" spans="2:19" s="5" customFormat="1" ht="29.25" customHeight="1" thickBot="1">
      <c r="B39" s="230"/>
      <c r="C39" s="85" t="s">
        <v>14</v>
      </c>
      <c r="D39" s="85" t="s">
        <v>9</v>
      </c>
      <c r="E39" s="85" t="s">
        <v>7</v>
      </c>
      <c r="F39" s="89" t="s">
        <v>77</v>
      </c>
      <c r="G39" s="86"/>
      <c r="H39" s="143">
        <v>1300000</v>
      </c>
      <c r="I39" s="87"/>
      <c r="J39" s="85">
        <v>2</v>
      </c>
      <c r="K39" s="87"/>
      <c r="L39" s="133" t="s">
        <v>69</v>
      </c>
      <c r="M39" s="136"/>
      <c r="N39" s="133">
        <f>+J39*3</f>
        <v>6</v>
      </c>
      <c r="O39" s="87"/>
      <c r="P39" s="112">
        <f>(H39/30)*6</f>
        <v>260000</v>
      </c>
      <c r="Q39" s="113"/>
      <c r="R39" s="114">
        <f>N39*P39</f>
        <v>1560000</v>
      </c>
      <c r="S39" s="67"/>
    </row>
    <row r="40" spans="2:19" s="5" customFormat="1" ht="36.6" thickBot="1">
      <c r="B40" s="228" t="s">
        <v>73</v>
      </c>
      <c r="C40" s="80" t="s">
        <v>15</v>
      </c>
      <c r="D40" s="80" t="s">
        <v>9</v>
      </c>
      <c r="E40" s="80" t="s">
        <v>7</v>
      </c>
      <c r="F40" s="80" t="s">
        <v>78</v>
      </c>
      <c r="G40" s="81"/>
      <c r="H40" s="143">
        <v>1300000</v>
      </c>
      <c r="I40" s="82"/>
      <c r="J40" s="80">
        <v>2</v>
      </c>
      <c r="K40" s="82"/>
      <c r="L40" s="141" t="s">
        <v>69</v>
      </c>
      <c r="M40" s="145"/>
      <c r="N40" s="167">
        <f>+J40*3</f>
        <v>6</v>
      </c>
      <c r="O40" s="82"/>
      <c r="P40" s="106">
        <f>(H40/30)*16</f>
        <v>693333.33333333337</v>
      </c>
      <c r="Q40" s="107"/>
      <c r="R40" s="108">
        <f>N40*P40</f>
        <v>4160000</v>
      </c>
      <c r="S40" s="67"/>
    </row>
    <row r="41" spans="2:19" s="5" customFormat="1" ht="40.200000000000003" customHeight="1" thickBot="1">
      <c r="B41" s="229"/>
      <c r="C41" s="83" t="s">
        <v>15</v>
      </c>
      <c r="D41" s="83" t="s">
        <v>9</v>
      </c>
      <c r="E41" s="83" t="s">
        <v>7</v>
      </c>
      <c r="F41" s="83" t="s">
        <v>66</v>
      </c>
      <c r="G41" s="57"/>
      <c r="H41" s="143">
        <v>1300000</v>
      </c>
      <c r="I41" s="65"/>
      <c r="J41" s="83">
        <v>2</v>
      </c>
      <c r="K41" s="65"/>
      <c r="L41" s="166">
        <v>2</v>
      </c>
      <c r="M41" s="64"/>
      <c r="N41" s="149" t="s">
        <v>69</v>
      </c>
      <c r="O41" s="65"/>
      <c r="P41" s="109">
        <f>H41/30*16</f>
        <v>693333.33333333337</v>
      </c>
      <c r="Q41" s="110"/>
      <c r="R41" s="111">
        <f>L41*P41</f>
        <v>1386666.6666666667</v>
      </c>
      <c r="S41" s="67"/>
    </row>
    <row r="42" spans="2:19" s="5" customFormat="1" ht="40.200000000000003" customHeight="1" thickBot="1">
      <c r="B42" s="229"/>
      <c r="C42" s="83" t="s">
        <v>15</v>
      </c>
      <c r="D42" s="83" t="s">
        <v>9</v>
      </c>
      <c r="E42" s="83" t="s">
        <v>7</v>
      </c>
      <c r="F42" s="84" t="s">
        <v>56</v>
      </c>
      <c r="G42" s="57"/>
      <c r="H42" s="143">
        <v>1300000</v>
      </c>
      <c r="I42" s="65"/>
      <c r="J42" s="83">
        <v>2</v>
      </c>
      <c r="K42" s="65"/>
      <c r="L42" s="149">
        <v>2</v>
      </c>
      <c r="M42" s="64"/>
      <c r="N42" s="149" t="s">
        <v>69</v>
      </c>
      <c r="O42" s="65"/>
      <c r="P42" s="109">
        <f>H42/30*3</f>
        <v>130000</v>
      </c>
      <c r="Q42" s="110"/>
      <c r="R42" s="111">
        <f>L42*P42</f>
        <v>260000</v>
      </c>
      <c r="S42" s="67"/>
    </row>
    <row r="43" spans="2:19" s="5" customFormat="1" ht="36.6" thickBot="1">
      <c r="B43" s="230"/>
      <c r="C43" s="85" t="s">
        <v>15</v>
      </c>
      <c r="D43" s="85" t="s">
        <v>9</v>
      </c>
      <c r="E43" s="85" t="s">
        <v>21</v>
      </c>
      <c r="F43" s="85" t="s">
        <v>65</v>
      </c>
      <c r="G43" s="86"/>
      <c r="H43" s="143">
        <v>1300000</v>
      </c>
      <c r="I43" s="87"/>
      <c r="J43" s="85">
        <v>2</v>
      </c>
      <c r="K43" s="87"/>
      <c r="L43" s="133" t="s">
        <v>69</v>
      </c>
      <c r="M43" s="136"/>
      <c r="N43" s="133">
        <f>+J43*3</f>
        <v>6</v>
      </c>
      <c r="O43" s="87"/>
      <c r="P43" s="112">
        <f>(H43/30)*5</f>
        <v>216666.66666666669</v>
      </c>
      <c r="Q43" s="113"/>
      <c r="R43" s="114">
        <f>N43*P43</f>
        <v>1300000</v>
      </c>
      <c r="S43" s="67"/>
    </row>
    <row r="44" spans="2:19" s="5" customFormat="1" ht="36.6" thickBot="1">
      <c r="B44" s="228" t="s">
        <v>80</v>
      </c>
      <c r="C44" s="80" t="s">
        <v>16</v>
      </c>
      <c r="D44" s="80" t="s">
        <v>9</v>
      </c>
      <c r="E44" s="80" t="s">
        <v>7</v>
      </c>
      <c r="F44" s="80" t="s">
        <v>78</v>
      </c>
      <c r="G44" s="81"/>
      <c r="H44" s="143">
        <v>1300000</v>
      </c>
      <c r="I44" s="82"/>
      <c r="J44" s="80">
        <v>2</v>
      </c>
      <c r="K44" s="82"/>
      <c r="L44" s="141" t="s">
        <v>69</v>
      </c>
      <c r="M44" s="145"/>
      <c r="N44" s="167">
        <f>+J44*3</f>
        <v>6</v>
      </c>
      <c r="O44" s="82"/>
      <c r="P44" s="106">
        <f>(H44/30)*16</f>
        <v>693333.33333333337</v>
      </c>
      <c r="Q44" s="107"/>
      <c r="R44" s="108">
        <f>N44*P44</f>
        <v>4160000</v>
      </c>
      <c r="S44" s="67"/>
    </row>
    <row r="45" spans="2:19" s="5" customFormat="1" ht="36.6" thickBot="1">
      <c r="B45" s="229"/>
      <c r="C45" s="83" t="s">
        <v>16</v>
      </c>
      <c r="D45" s="83" t="s">
        <v>9</v>
      </c>
      <c r="E45" s="83" t="s">
        <v>7</v>
      </c>
      <c r="F45" s="83" t="s">
        <v>66</v>
      </c>
      <c r="G45" s="57"/>
      <c r="H45" s="143">
        <v>1300000</v>
      </c>
      <c r="I45" s="65"/>
      <c r="J45" s="83">
        <v>2</v>
      </c>
      <c r="K45" s="65"/>
      <c r="L45" s="166">
        <v>2</v>
      </c>
      <c r="M45" s="64"/>
      <c r="N45" s="149" t="s">
        <v>69</v>
      </c>
      <c r="O45" s="65"/>
      <c r="P45" s="109">
        <f>H45/30*16</f>
        <v>693333.33333333337</v>
      </c>
      <c r="Q45" s="110"/>
      <c r="R45" s="111">
        <f>L45*P45</f>
        <v>1386666.6666666667</v>
      </c>
      <c r="S45" s="67"/>
    </row>
    <row r="46" spans="2:19" s="5" customFormat="1" ht="12.6" thickBot="1">
      <c r="B46" s="229"/>
      <c r="C46" s="83" t="s">
        <v>16</v>
      </c>
      <c r="D46" s="83" t="s">
        <v>9</v>
      </c>
      <c r="E46" s="83" t="s">
        <v>7</v>
      </c>
      <c r="F46" s="84" t="s">
        <v>56</v>
      </c>
      <c r="G46" s="57"/>
      <c r="H46" s="143">
        <v>1300000</v>
      </c>
      <c r="I46" s="65"/>
      <c r="J46" s="83">
        <v>2</v>
      </c>
      <c r="K46" s="65"/>
      <c r="L46" s="149">
        <v>2</v>
      </c>
      <c r="M46" s="64"/>
      <c r="N46" s="149" t="s">
        <v>69</v>
      </c>
      <c r="O46" s="65"/>
      <c r="P46" s="109">
        <f>H46/30*3</f>
        <v>130000</v>
      </c>
      <c r="Q46" s="110"/>
      <c r="R46" s="111">
        <f>L46*P46</f>
        <v>260000</v>
      </c>
      <c r="S46" s="67"/>
    </row>
    <row r="47" spans="2:19" s="5" customFormat="1" ht="36.6" thickBot="1">
      <c r="B47" s="230"/>
      <c r="C47" s="85" t="s">
        <v>16</v>
      </c>
      <c r="D47" s="85" t="s">
        <v>9</v>
      </c>
      <c r="E47" s="85" t="s">
        <v>10</v>
      </c>
      <c r="F47" s="85" t="s">
        <v>65</v>
      </c>
      <c r="G47" s="86"/>
      <c r="H47" s="143">
        <v>1300000</v>
      </c>
      <c r="I47" s="87"/>
      <c r="J47" s="85">
        <v>2</v>
      </c>
      <c r="K47" s="87"/>
      <c r="L47" s="133" t="s">
        <v>69</v>
      </c>
      <c r="M47" s="136"/>
      <c r="N47" s="133">
        <f>+J47*3</f>
        <v>6</v>
      </c>
      <c r="O47" s="87"/>
      <c r="P47" s="112">
        <f>(H47/30)*5</f>
        <v>216666.66666666669</v>
      </c>
      <c r="Q47" s="113"/>
      <c r="R47" s="114">
        <f>N47*P47</f>
        <v>1300000</v>
      </c>
      <c r="S47" s="67"/>
    </row>
    <row r="48" spans="2:19" s="5" customFormat="1" ht="57" customHeight="1" thickBot="1">
      <c r="B48" s="228" t="s">
        <v>63</v>
      </c>
      <c r="C48" s="80" t="s">
        <v>82</v>
      </c>
      <c r="D48" s="80" t="s">
        <v>6</v>
      </c>
      <c r="E48" s="80" t="s">
        <v>7</v>
      </c>
      <c r="F48" s="80" t="s">
        <v>116</v>
      </c>
      <c r="G48" s="81"/>
      <c r="H48" s="143">
        <v>1300000</v>
      </c>
      <c r="I48" s="82"/>
      <c r="J48" s="80">
        <v>6</v>
      </c>
      <c r="K48" s="82"/>
      <c r="L48" s="141" t="s">
        <v>69</v>
      </c>
      <c r="M48" s="145"/>
      <c r="N48" s="141">
        <f>+J48*2</f>
        <v>12</v>
      </c>
      <c r="O48" s="82"/>
      <c r="P48" s="106">
        <f t="shared" ref="P48:P51" si="0">(H48/30)*3</f>
        <v>130000</v>
      </c>
      <c r="Q48" s="107"/>
      <c r="R48" s="108">
        <f>N48*P48</f>
        <v>1560000</v>
      </c>
      <c r="S48" s="67"/>
    </row>
    <row r="49" spans="1:19" s="5" customFormat="1" ht="60.6" thickBot="1">
      <c r="B49" s="229"/>
      <c r="C49" s="83" t="s">
        <v>81</v>
      </c>
      <c r="D49" s="83" t="s">
        <v>22</v>
      </c>
      <c r="E49" s="83" t="s">
        <v>7</v>
      </c>
      <c r="F49" s="83" t="s">
        <v>117</v>
      </c>
      <c r="G49" s="57"/>
      <c r="H49" s="143">
        <v>1300000</v>
      </c>
      <c r="I49" s="65"/>
      <c r="J49" s="83">
        <v>3</v>
      </c>
      <c r="K49" s="65"/>
      <c r="L49" s="149" t="s">
        <v>69</v>
      </c>
      <c r="M49" s="64"/>
      <c r="N49" s="149">
        <f>+J49*2</f>
        <v>6</v>
      </c>
      <c r="O49" s="65"/>
      <c r="P49" s="109">
        <f t="shared" si="0"/>
        <v>130000</v>
      </c>
      <c r="Q49" s="110"/>
      <c r="R49" s="111">
        <f>N49*P49</f>
        <v>780000</v>
      </c>
      <c r="S49" s="67"/>
    </row>
    <row r="50" spans="1:19" s="5" customFormat="1" ht="74.25" customHeight="1" thickBot="1">
      <c r="B50" s="229"/>
      <c r="C50" s="83" t="s">
        <v>83</v>
      </c>
      <c r="D50" s="83" t="s">
        <v>22</v>
      </c>
      <c r="E50" s="83" t="s">
        <v>7</v>
      </c>
      <c r="F50" s="83" t="s">
        <v>118</v>
      </c>
      <c r="G50" s="57"/>
      <c r="H50" s="143">
        <v>1300000</v>
      </c>
      <c r="I50" s="65"/>
      <c r="J50" s="83">
        <v>34</v>
      </c>
      <c r="K50" s="65"/>
      <c r="L50" s="149" t="s">
        <v>69</v>
      </c>
      <c r="M50" s="64"/>
      <c r="N50" s="149">
        <f>J50*2</f>
        <v>68</v>
      </c>
      <c r="O50" s="65"/>
      <c r="P50" s="109">
        <f t="shared" si="0"/>
        <v>130000</v>
      </c>
      <c r="Q50" s="110"/>
      <c r="R50" s="111">
        <f>N50*P50</f>
        <v>8840000</v>
      </c>
      <c r="S50" s="67"/>
    </row>
    <row r="51" spans="1:19" s="5" customFormat="1" ht="54.75" customHeight="1" thickBot="1">
      <c r="B51" s="230"/>
      <c r="C51" s="85" t="s">
        <v>84</v>
      </c>
      <c r="D51" s="85" t="s">
        <v>9</v>
      </c>
      <c r="E51" s="85" t="s">
        <v>7</v>
      </c>
      <c r="F51" s="85" t="s">
        <v>119</v>
      </c>
      <c r="G51" s="86"/>
      <c r="H51" s="143">
        <v>1300000</v>
      </c>
      <c r="I51" s="87"/>
      <c r="J51" s="85">
        <v>13</v>
      </c>
      <c r="K51" s="87"/>
      <c r="L51" s="133" t="s">
        <v>69</v>
      </c>
      <c r="M51" s="136"/>
      <c r="N51" s="141">
        <f>+J51*2</f>
        <v>26</v>
      </c>
      <c r="O51" s="87"/>
      <c r="P51" s="112">
        <f t="shared" si="0"/>
        <v>130000</v>
      </c>
      <c r="Q51" s="113"/>
      <c r="R51" s="114">
        <f>N51*P51</f>
        <v>3380000</v>
      </c>
      <c r="S51" s="67"/>
    </row>
    <row r="52" spans="1:19" s="5" customFormat="1" ht="12">
      <c r="A52" s="55"/>
      <c r="B52" s="55"/>
      <c r="C52" s="55"/>
      <c r="D52" s="55"/>
      <c r="E52" s="4"/>
      <c r="F52" s="65"/>
      <c r="G52" s="4"/>
      <c r="H52" s="103"/>
      <c r="I52" s="65"/>
      <c r="J52" s="4"/>
      <c r="K52" s="4"/>
      <c r="L52" s="65"/>
      <c r="M52" s="4"/>
      <c r="N52" s="4"/>
      <c r="O52" s="65"/>
      <c r="P52" s="103"/>
      <c r="Q52" s="105"/>
      <c r="R52" s="115">
        <f>SUM(R3:R51)</f>
        <v>443213333.33333343</v>
      </c>
    </row>
    <row r="53" spans="1:19" ht="12">
      <c r="C53" s="61"/>
      <c r="D53" s="61"/>
      <c r="E53" s="3"/>
      <c r="F53" s="65"/>
      <c r="G53" s="3"/>
      <c r="H53" s="116"/>
      <c r="I53" s="65"/>
      <c r="J53" s="3"/>
      <c r="K53" s="3"/>
      <c r="L53" s="65"/>
      <c r="M53" s="3"/>
      <c r="N53" s="3"/>
      <c r="O53" s="65"/>
      <c r="P53" s="116"/>
      <c r="Q53" s="105"/>
      <c r="R53" s="117"/>
    </row>
    <row r="54" spans="1:19" ht="12">
      <c r="C54" s="61"/>
      <c r="D54" s="61"/>
      <c r="E54" s="3"/>
      <c r="F54" s="65"/>
      <c r="G54" s="3"/>
      <c r="H54" s="116"/>
      <c r="I54" s="65"/>
      <c r="J54" s="3"/>
      <c r="K54" s="3"/>
      <c r="L54" s="65"/>
      <c r="M54" s="3"/>
      <c r="N54" s="3"/>
      <c r="O54" s="65"/>
      <c r="P54" s="116"/>
      <c r="Q54" s="105"/>
      <c r="R54" s="118"/>
    </row>
    <row r="55" spans="1:19" ht="12">
      <c r="C55" s="61"/>
      <c r="D55" s="61"/>
      <c r="E55" s="3"/>
      <c r="F55" s="65"/>
      <c r="G55" s="3"/>
      <c r="H55" s="116"/>
      <c r="I55" s="65"/>
      <c r="J55" s="3"/>
      <c r="K55" s="3"/>
      <c r="L55" s="65"/>
      <c r="M55" s="3"/>
      <c r="N55" s="3"/>
      <c r="O55" s="65"/>
      <c r="P55" s="116"/>
      <c r="Q55" s="105"/>
      <c r="R55" s="119"/>
    </row>
    <row r="56" spans="1:19" ht="12">
      <c r="E56" s="7"/>
      <c r="F56" s="65"/>
      <c r="G56" s="7"/>
      <c r="H56" s="120"/>
      <c r="I56" s="65"/>
      <c r="L56" s="65"/>
      <c r="O56" s="65"/>
      <c r="Q56" s="105"/>
    </row>
    <row r="57" spans="1:19" ht="12">
      <c r="E57" s="7"/>
      <c r="F57" s="65"/>
      <c r="G57" s="7"/>
      <c r="H57" s="120"/>
      <c r="I57" s="65"/>
      <c r="L57" s="65"/>
      <c r="O57" s="65"/>
    </row>
    <row r="58" spans="1:19" ht="12">
      <c r="E58" s="7"/>
      <c r="F58" s="65"/>
      <c r="G58" s="7"/>
      <c r="H58" s="120"/>
      <c r="I58" s="65"/>
      <c r="L58" s="65"/>
      <c r="O58" s="65"/>
    </row>
    <row r="59" spans="1:19" ht="12">
      <c r="E59" s="7"/>
      <c r="F59" s="65"/>
      <c r="G59" s="7"/>
      <c r="H59" s="120"/>
      <c r="I59" s="65"/>
      <c r="L59" s="65"/>
      <c r="O59" s="65"/>
    </row>
    <row r="60" spans="1:19" ht="12">
      <c r="E60" s="7"/>
      <c r="F60" s="65"/>
      <c r="G60" s="7"/>
      <c r="H60" s="120"/>
      <c r="I60" s="65"/>
      <c r="L60" s="65"/>
      <c r="O60" s="65"/>
    </row>
    <row r="61" spans="1:19" ht="12">
      <c r="E61" s="7"/>
      <c r="F61" s="65"/>
      <c r="G61" s="7"/>
      <c r="H61" s="120"/>
      <c r="I61" s="65"/>
      <c r="L61" s="65"/>
      <c r="O61" s="65"/>
    </row>
    <row r="62" spans="1:19" ht="12">
      <c r="E62" s="7"/>
      <c r="F62" s="65"/>
      <c r="G62" s="7"/>
      <c r="H62" s="120"/>
      <c r="I62" s="65"/>
      <c r="L62" s="65"/>
      <c r="O62" s="65"/>
    </row>
    <row r="63" spans="1:19" ht="12">
      <c r="E63" s="7"/>
      <c r="F63" s="65"/>
      <c r="G63" s="7"/>
      <c r="H63" s="120"/>
      <c r="I63" s="65"/>
      <c r="L63" s="65"/>
      <c r="O63" s="65"/>
    </row>
    <row r="64" spans="1:19" ht="12">
      <c r="E64" s="7"/>
      <c r="F64" s="7"/>
      <c r="G64" s="7"/>
      <c r="H64" s="120"/>
      <c r="I64" s="7"/>
    </row>
    <row r="65" spans="5:9" ht="12">
      <c r="E65" s="7"/>
      <c r="F65" s="7"/>
      <c r="G65" s="7"/>
      <c r="H65" s="120"/>
      <c r="I65" s="7"/>
    </row>
    <row r="66" spans="5:9" ht="12">
      <c r="E66" s="7"/>
      <c r="F66" s="7"/>
      <c r="G66" s="7"/>
      <c r="H66" s="120"/>
      <c r="I66" s="7"/>
    </row>
    <row r="67" spans="5:9" ht="12">
      <c r="E67" s="7"/>
      <c r="F67" s="7"/>
      <c r="G67" s="7"/>
      <c r="H67" s="120"/>
      <c r="I67" s="7"/>
    </row>
    <row r="68" spans="5:9" ht="12">
      <c r="E68" s="7"/>
      <c r="F68" s="7"/>
      <c r="G68" s="7"/>
      <c r="H68" s="120"/>
      <c r="I68" s="7"/>
    </row>
    <row r="69" spans="5:9" ht="12">
      <c r="E69" s="7"/>
      <c r="F69" s="7"/>
      <c r="G69" s="7"/>
      <c r="H69" s="120"/>
      <c r="I69" s="7"/>
    </row>
    <row r="70" spans="5:9" ht="12">
      <c r="E70" s="7"/>
      <c r="F70" s="7"/>
      <c r="G70" s="7"/>
      <c r="H70" s="120"/>
      <c r="I70" s="7"/>
    </row>
    <row r="71" spans="5:9" ht="12">
      <c r="E71" s="7"/>
      <c r="F71" s="7"/>
      <c r="G71" s="7"/>
      <c r="H71" s="120"/>
      <c r="I71" s="7"/>
    </row>
    <row r="72" spans="5:9" ht="12">
      <c r="E72" s="7"/>
      <c r="F72" s="7"/>
      <c r="G72" s="7"/>
      <c r="H72" s="120"/>
      <c r="I72" s="7"/>
    </row>
    <row r="73" spans="5:9" ht="12">
      <c r="E73" s="7"/>
      <c r="F73" s="7"/>
      <c r="G73" s="7"/>
      <c r="H73" s="120"/>
      <c r="I73" s="7"/>
    </row>
    <row r="74" spans="5:9" ht="12">
      <c r="E74" s="7"/>
      <c r="F74" s="7"/>
      <c r="G74" s="7"/>
      <c r="H74" s="120"/>
      <c r="I74" s="7"/>
    </row>
    <row r="75" spans="5:9" ht="12">
      <c r="E75" s="7"/>
      <c r="F75" s="7"/>
      <c r="G75" s="7"/>
      <c r="H75" s="120"/>
      <c r="I75" s="7"/>
    </row>
    <row r="76" spans="5:9" ht="12">
      <c r="E76" s="7"/>
      <c r="F76" s="7"/>
      <c r="G76" s="7"/>
      <c r="H76" s="120"/>
      <c r="I76" s="7"/>
    </row>
    <row r="77" spans="5:9" ht="12">
      <c r="E77" s="7"/>
      <c r="F77" s="7"/>
      <c r="G77" s="7"/>
      <c r="H77" s="120"/>
      <c r="I77" s="7"/>
    </row>
    <row r="78" spans="5:9" ht="12">
      <c r="E78" s="7"/>
      <c r="F78" s="7"/>
      <c r="G78" s="7"/>
      <c r="H78" s="120"/>
      <c r="I78" s="7"/>
    </row>
    <row r="79" spans="5:9" ht="12">
      <c r="E79" s="7"/>
      <c r="F79" s="7"/>
      <c r="G79" s="7"/>
      <c r="H79" s="120"/>
      <c r="I79" s="7"/>
    </row>
    <row r="80" spans="5:9" ht="12">
      <c r="E80" s="7"/>
      <c r="F80" s="7"/>
      <c r="G80" s="7"/>
      <c r="H80" s="120"/>
      <c r="I80" s="7"/>
    </row>
    <row r="81" spans="5:9" ht="12">
      <c r="E81" s="7"/>
      <c r="F81" s="7"/>
      <c r="G81" s="7"/>
      <c r="H81" s="120"/>
      <c r="I81" s="7"/>
    </row>
    <row r="82" spans="5:9" ht="12">
      <c r="E82" s="7"/>
      <c r="F82" s="7"/>
      <c r="G82" s="7"/>
      <c r="H82" s="120"/>
      <c r="I82" s="7"/>
    </row>
    <row r="83" spans="5:9" ht="12">
      <c r="E83" s="7"/>
      <c r="F83" s="7"/>
      <c r="G83" s="7"/>
      <c r="H83" s="120"/>
      <c r="I83" s="7"/>
    </row>
    <row r="84" spans="5:9" ht="12">
      <c r="E84" s="7"/>
      <c r="F84" s="7"/>
      <c r="G84" s="7"/>
      <c r="H84" s="120"/>
      <c r="I84" s="7"/>
    </row>
    <row r="85" spans="5:9" ht="12">
      <c r="E85" s="7"/>
      <c r="F85" s="7"/>
      <c r="G85" s="7"/>
      <c r="H85" s="120"/>
      <c r="I85" s="7"/>
    </row>
    <row r="86" spans="5:9" ht="12">
      <c r="E86" s="7"/>
      <c r="F86" s="7"/>
      <c r="G86" s="7"/>
      <c r="H86" s="120"/>
      <c r="I86" s="7"/>
    </row>
    <row r="87" spans="5:9" ht="12">
      <c r="E87" s="7"/>
      <c r="F87" s="7"/>
      <c r="G87" s="7"/>
      <c r="H87" s="120"/>
      <c r="I87" s="7"/>
    </row>
    <row r="88" spans="5:9" ht="12">
      <c r="E88" s="7"/>
      <c r="F88" s="7"/>
      <c r="G88" s="7"/>
      <c r="H88" s="120"/>
      <c r="I88" s="7"/>
    </row>
    <row r="89" spans="5:9" ht="12">
      <c r="E89" s="7"/>
      <c r="F89" s="7"/>
      <c r="G89" s="7"/>
      <c r="H89" s="120"/>
      <c r="I89" s="7"/>
    </row>
    <row r="90" spans="5:9" ht="12">
      <c r="E90" s="7"/>
      <c r="F90" s="7"/>
      <c r="G90" s="7"/>
      <c r="H90" s="120"/>
      <c r="I90" s="7"/>
    </row>
    <row r="91" spans="5:9" ht="12">
      <c r="E91" s="7"/>
      <c r="F91" s="7"/>
      <c r="G91" s="7"/>
      <c r="H91" s="120"/>
      <c r="I91" s="7"/>
    </row>
    <row r="92" spans="5:9" ht="12">
      <c r="E92" s="7"/>
      <c r="F92" s="7"/>
      <c r="G92" s="7"/>
      <c r="H92" s="120"/>
      <c r="I92" s="7"/>
    </row>
    <row r="93" spans="5:9" ht="12">
      <c r="E93" s="7"/>
      <c r="F93" s="7"/>
      <c r="G93" s="7"/>
      <c r="H93" s="120"/>
      <c r="I93" s="7"/>
    </row>
    <row r="94" spans="5:9" ht="12">
      <c r="E94" s="7"/>
      <c r="F94" s="7"/>
      <c r="G94" s="7"/>
      <c r="H94" s="120"/>
      <c r="I94" s="7"/>
    </row>
    <row r="95" spans="5:9" ht="12">
      <c r="E95" s="7"/>
      <c r="F95" s="7"/>
      <c r="G95" s="7"/>
      <c r="H95" s="120"/>
      <c r="I95" s="7"/>
    </row>
    <row r="96" spans="5:9" ht="12">
      <c r="E96" s="7"/>
      <c r="F96" s="7"/>
      <c r="G96" s="7"/>
      <c r="H96" s="120"/>
      <c r="I96" s="7"/>
    </row>
    <row r="97" spans="5:9" ht="12">
      <c r="E97" s="7"/>
      <c r="F97" s="7"/>
      <c r="G97" s="7"/>
      <c r="H97" s="120"/>
      <c r="I97" s="7"/>
    </row>
    <row r="98" spans="5:9" ht="12">
      <c r="E98" s="7"/>
      <c r="F98" s="7"/>
      <c r="G98" s="7"/>
      <c r="H98" s="120"/>
      <c r="I98" s="7"/>
    </row>
    <row r="99" spans="5:9" ht="12">
      <c r="E99" s="7"/>
      <c r="F99" s="7"/>
      <c r="G99" s="7"/>
      <c r="H99" s="120"/>
      <c r="I99" s="7"/>
    </row>
    <row r="100" spans="5:9" ht="12">
      <c r="E100" s="7"/>
      <c r="F100" s="7"/>
      <c r="G100" s="7"/>
      <c r="H100" s="120"/>
      <c r="I100" s="7"/>
    </row>
    <row r="101" spans="5:9" ht="12">
      <c r="E101" s="7"/>
      <c r="F101" s="7"/>
      <c r="G101" s="7"/>
      <c r="H101" s="120"/>
      <c r="I101" s="7"/>
    </row>
    <row r="102" spans="5:9" ht="12">
      <c r="E102" s="7"/>
      <c r="F102" s="7"/>
      <c r="G102" s="7"/>
      <c r="H102" s="120"/>
      <c r="I102" s="7"/>
    </row>
    <row r="103" spans="5:9" ht="12">
      <c r="E103" s="7"/>
      <c r="F103" s="7"/>
      <c r="G103" s="7"/>
      <c r="H103" s="120"/>
      <c r="I103" s="7"/>
    </row>
    <row r="104" spans="5:9" ht="12">
      <c r="E104" s="7"/>
      <c r="F104" s="7"/>
      <c r="G104" s="7"/>
      <c r="H104" s="120"/>
      <c r="I104" s="7"/>
    </row>
    <row r="105" spans="5:9" ht="12">
      <c r="E105" s="7"/>
      <c r="F105" s="7"/>
      <c r="G105" s="7"/>
      <c r="H105" s="120"/>
      <c r="I105" s="7"/>
    </row>
    <row r="106" spans="5:9" ht="12">
      <c r="E106" s="7"/>
      <c r="F106" s="7"/>
      <c r="G106" s="7"/>
      <c r="H106" s="120"/>
      <c r="I106" s="7"/>
    </row>
    <row r="107" spans="5:9" ht="12">
      <c r="E107" s="7"/>
      <c r="F107" s="7"/>
      <c r="G107" s="7"/>
      <c r="H107" s="120"/>
      <c r="I107" s="7"/>
    </row>
    <row r="108" spans="5:9" ht="12">
      <c r="E108" s="7"/>
      <c r="F108" s="7"/>
      <c r="G108" s="7"/>
      <c r="H108" s="120"/>
      <c r="I108" s="7"/>
    </row>
    <row r="109" spans="5:9" ht="12">
      <c r="E109" s="7"/>
      <c r="F109" s="7"/>
      <c r="G109" s="7"/>
      <c r="H109" s="120"/>
      <c r="I109" s="7"/>
    </row>
    <row r="110" spans="5:9" ht="12">
      <c r="E110" s="7"/>
      <c r="F110" s="7"/>
      <c r="G110" s="7"/>
      <c r="H110" s="120"/>
      <c r="I110" s="7"/>
    </row>
    <row r="111" spans="5:9" ht="12">
      <c r="E111" s="7"/>
      <c r="F111" s="7"/>
      <c r="G111" s="7"/>
      <c r="H111" s="120"/>
      <c r="I111" s="7"/>
    </row>
    <row r="112" spans="5:9" ht="12">
      <c r="E112" s="7"/>
      <c r="F112" s="7"/>
      <c r="G112" s="7"/>
      <c r="H112" s="120"/>
      <c r="I112" s="7"/>
    </row>
  </sheetData>
  <mergeCells count="12">
    <mergeCell ref="B27:B29"/>
    <mergeCell ref="B3:B5"/>
    <mergeCell ref="B23:B25"/>
    <mergeCell ref="B7:B9"/>
    <mergeCell ref="B11:B13"/>
    <mergeCell ref="B15:B17"/>
    <mergeCell ref="B19:B21"/>
    <mergeCell ref="B35:B39"/>
    <mergeCell ref="B40:B43"/>
    <mergeCell ref="B44:B47"/>
    <mergeCell ref="B48:B51"/>
    <mergeCell ref="B31:B3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L40"/>
  <sheetViews>
    <sheetView topLeftCell="A26" zoomScale="150" zoomScaleNormal="150" workbookViewId="0">
      <selection activeCell="I38" sqref="I38"/>
    </sheetView>
  </sheetViews>
  <sheetFormatPr baseColWidth="10" defaultColWidth="11.44140625" defaultRowHeight="14.4"/>
  <cols>
    <col min="1" max="1" width="11.44140625" style="12"/>
    <col min="2" max="2" width="7.109375" style="12" bestFit="1" customWidth="1"/>
    <col min="3" max="3" width="15.6640625" style="12" bestFit="1" customWidth="1"/>
    <col min="4" max="4" width="5.6640625" style="12" bestFit="1" customWidth="1"/>
    <col min="5" max="5" width="5.6640625" style="12" customWidth="1"/>
    <col min="6" max="6" width="6" style="12" bestFit="1" customWidth="1"/>
    <col min="7" max="7" width="8.6640625" style="12" bestFit="1" customWidth="1"/>
    <col min="8" max="8" width="34.6640625" style="12" customWidth="1"/>
    <col min="9" max="9" width="13.109375" style="91" customWidth="1"/>
    <col min="10" max="10" width="11.44140625" style="12"/>
    <col min="11" max="11" width="23.44140625" style="12" customWidth="1"/>
    <col min="12" max="12" width="13.33203125" style="12" bestFit="1" customWidth="1"/>
    <col min="13" max="16384" width="11.44140625" style="12"/>
  </cols>
  <sheetData>
    <row r="3" spans="2:11">
      <c r="B3" s="15"/>
      <c r="C3" s="258" t="s">
        <v>23</v>
      </c>
      <c r="D3" s="260" t="s">
        <v>24</v>
      </c>
      <c r="E3" s="262" t="s">
        <v>25</v>
      </c>
      <c r="F3" s="263"/>
      <c r="G3" s="260" t="s">
        <v>0</v>
      </c>
      <c r="H3" s="264" t="s">
        <v>26</v>
      </c>
      <c r="I3" s="252" t="s">
        <v>27</v>
      </c>
    </row>
    <row r="4" spans="2:11">
      <c r="B4" s="16"/>
      <c r="C4" s="259"/>
      <c r="D4" s="261"/>
      <c r="E4" s="8" t="s">
        <v>6</v>
      </c>
      <c r="F4" s="8" t="s">
        <v>28</v>
      </c>
      <c r="G4" s="261"/>
      <c r="H4" s="265"/>
      <c r="I4" s="253"/>
    </row>
    <row r="5" spans="2:11">
      <c r="B5" s="11"/>
      <c r="C5" s="9"/>
      <c r="D5" s="13"/>
      <c r="E5" s="14"/>
      <c r="F5" s="10"/>
      <c r="G5" s="10"/>
      <c r="H5" s="10"/>
      <c r="I5" s="92"/>
    </row>
    <row r="6" spans="2:11" ht="53.25" customHeight="1">
      <c r="B6" s="256" t="s">
        <v>38</v>
      </c>
      <c r="C6" s="19" t="s">
        <v>29</v>
      </c>
      <c r="D6" s="153">
        <f>SOL_DISCRIMINADA!N48+SOL_DISCRIMINADA!N49+SOL_DISCRIMINADA!N50</f>
        <v>86</v>
      </c>
      <c r="E6" s="21" t="s">
        <v>30</v>
      </c>
      <c r="F6" s="21"/>
      <c r="G6" s="20" t="s">
        <v>46</v>
      </c>
      <c r="H6" s="20" t="s">
        <v>94</v>
      </c>
      <c r="I6" s="254">
        <f>(D6+D7)*SOL_DISCRIMINADA!P48</f>
        <v>14560000</v>
      </c>
      <c r="J6" s="242" t="s">
        <v>86</v>
      </c>
      <c r="K6" s="243" t="s">
        <v>106</v>
      </c>
    </row>
    <row r="7" spans="2:11" ht="51.75" customHeight="1">
      <c r="B7" s="257"/>
      <c r="C7" s="19" t="s">
        <v>29</v>
      </c>
      <c r="D7" s="153">
        <f>SOL_DISCRIMINADA!N51</f>
        <v>26</v>
      </c>
      <c r="E7" s="21"/>
      <c r="F7" s="21" t="s">
        <v>30</v>
      </c>
      <c r="G7" s="20" t="s">
        <v>46</v>
      </c>
      <c r="H7" s="20" t="s">
        <v>94</v>
      </c>
      <c r="I7" s="255"/>
      <c r="J7" s="242"/>
      <c r="K7" s="243"/>
    </row>
    <row r="8" spans="2:11" ht="15.75" customHeight="1">
      <c r="B8" s="244"/>
      <c r="C8" s="245"/>
      <c r="D8" s="245"/>
      <c r="E8" s="245"/>
      <c r="F8" s="245"/>
      <c r="G8" s="245"/>
      <c r="H8" s="245"/>
      <c r="I8" s="246"/>
      <c r="J8" s="169"/>
    </row>
    <row r="9" spans="2:11" ht="55.5" customHeight="1">
      <c r="B9" s="130" t="s">
        <v>38</v>
      </c>
      <c r="C9" s="19" t="s">
        <v>32</v>
      </c>
      <c r="D9" s="153">
        <f>+SOL_DISCRIMINADA!N19+SOL_DISCRIMINADA!L20+SOL_DISCRIMINADA!N15+SOL_DISCRIMINADA!L16+SOL_DISCRIMINADA!N23+SOL_DISCRIMINADA!L24</f>
        <v>92</v>
      </c>
      <c r="E9" s="21" t="s">
        <v>30</v>
      </c>
      <c r="F9" s="21"/>
      <c r="G9" s="20" t="s">
        <v>33</v>
      </c>
      <c r="H9" s="20" t="s">
        <v>34</v>
      </c>
      <c r="I9" s="90">
        <f>D9*SOL_DISCRIMINADA!P15</f>
        <v>35880000</v>
      </c>
      <c r="J9" s="169" t="s">
        <v>86</v>
      </c>
      <c r="K9" s="70" t="s">
        <v>107</v>
      </c>
    </row>
    <row r="10" spans="2:11" ht="11.25" customHeight="1">
      <c r="B10" s="244"/>
      <c r="C10" s="245"/>
      <c r="D10" s="245"/>
      <c r="E10" s="245"/>
      <c r="F10" s="245"/>
      <c r="G10" s="245"/>
      <c r="H10" s="245"/>
      <c r="I10" s="246"/>
      <c r="J10" s="169"/>
      <c r="K10" s="70"/>
    </row>
    <row r="11" spans="2:11" ht="42.75" customHeight="1">
      <c r="B11" s="128" t="s">
        <v>37</v>
      </c>
      <c r="C11" s="19" t="s">
        <v>32</v>
      </c>
      <c r="D11" s="153">
        <f>SOL_DISCRIMINADA!N11+SOL_DISCRIMINADA!L12+SOL_DISCRIMINADA!N27+SOL_DISCRIMINADA!L28</f>
        <v>36</v>
      </c>
      <c r="E11" s="21"/>
      <c r="F11" s="21" t="s">
        <v>30</v>
      </c>
      <c r="G11" s="20" t="s">
        <v>33</v>
      </c>
      <c r="H11" s="20" t="s">
        <v>36</v>
      </c>
      <c r="I11" s="90">
        <f>D11*SOL_DISCRIMINADA!P31</f>
        <v>14040000</v>
      </c>
      <c r="J11" s="169" t="s">
        <v>86</v>
      </c>
      <c r="K11" s="70" t="s">
        <v>89</v>
      </c>
    </row>
    <row r="12" spans="2:11" ht="13.5" customHeight="1">
      <c r="B12" s="74"/>
      <c r="C12" s="75"/>
      <c r="D12" s="76"/>
      <c r="E12" s="77"/>
      <c r="F12" s="77"/>
      <c r="G12" s="76"/>
      <c r="H12" s="76"/>
      <c r="I12" s="93"/>
      <c r="J12" s="169"/>
      <c r="K12" s="70"/>
    </row>
    <row r="13" spans="2:11" ht="42.75" customHeight="1">
      <c r="B13" s="126" t="s">
        <v>31</v>
      </c>
      <c r="C13" s="19" t="s">
        <v>32</v>
      </c>
      <c r="D13" s="153">
        <f>SOL_DISCRIMINADA!N31+SOL_DISCRIMINADA!L32</f>
        <v>4</v>
      </c>
      <c r="E13" s="21"/>
      <c r="F13" s="21" t="s">
        <v>30</v>
      </c>
      <c r="G13" s="20" t="s">
        <v>33</v>
      </c>
      <c r="H13" s="20" t="s">
        <v>100</v>
      </c>
      <c r="I13" s="90">
        <f>4*SOL_DISCRIMINADA!P11</f>
        <v>2773333.3333333335</v>
      </c>
      <c r="J13" s="169" t="s">
        <v>86</v>
      </c>
      <c r="K13" s="78" t="s">
        <v>96</v>
      </c>
    </row>
    <row r="14" spans="2:11" ht="9.75" customHeight="1">
      <c r="B14" s="250"/>
      <c r="C14" s="248"/>
      <c r="D14" s="248"/>
      <c r="E14" s="248"/>
      <c r="F14" s="248"/>
      <c r="G14" s="248"/>
      <c r="H14" s="248"/>
      <c r="I14" s="249"/>
      <c r="J14" s="169"/>
      <c r="K14" s="70"/>
    </row>
    <row r="15" spans="2:11" ht="42" customHeight="1">
      <c r="B15" s="127" t="s">
        <v>35</v>
      </c>
      <c r="C15" s="22" t="s">
        <v>70</v>
      </c>
      <c r="D15" s="153">
        <f>SOL_DISCRIMINADA!N3+SOL_DISCRIMINADA!L4</f>
        <v>262</v>
      </c>
      <c r="E15" s="21" t="s">
        <v>30</v>
      </c>
      <c r="F15" s="21"/>
      <c r="G15" s="20" t="s">
        <v>33</v>
      </c>
      <c r="H15" s="20" t="s">
        <v>71</v>
      </c>
      <c r="I15" s="90">
        <f>262*SOL_DISCRIMINADA!P3</f>
        <v>181653333.33333334</v>
      </c>
      <c r="J15" s="169" t="s">
        <v>86</v>
      </c>
      <c r="K15" s="70" t="s">
        <v>5</v>
      </c>
    </row>
    <row r="16" spans="2:11" ht="11.25" customHeight="1">
      <c r="B16" s="251"/>
      <c r="C16" s="248"/>
      <c r="D16" s="248"/>
      <c r="E16" s="248"/>
      <c r="F16" s="248"/>
      <c r="G16" s="248"/>
      <c r="H16" s="248"/>
      <c r="I16" s="249"/>
      <c r="J16" s="169"/>
      <c r="K16" s="70"/>
    </row>
    <row r="17" spans="2:12" ht="39" customHeight="1">
      <c r="B17" s="124" t="s">
        <v>31</v>
      </c>
      <c r="C17" s="25" t="s">
        <v>70</v>
      </c>
      <c r="D17" s="154">
        <f>SOL_DISCRIMINADA!N7+SOL_DISCRIMINADA!L8+SOL_DISCRIMINADA!N35+SOL_DISCRIMINADA!L36+SOL_DISCRIMINADA!N40+SOL_DISCRIMINADA!L41+SOL_DISCRIMINADA!N44+SOL_DISCRIMINADA!L45</f>
        <v>132</v>
      </c>
      <c r="E17" s="23"/>
      <c r="F17" s="23" t="s">
        <v>30</v>
      </c>
      <c r="G17" s="24" t="s">
        <v>33</v>
      </c>
      <c r="H17" s="20" t="s">
        <v>75</v>
      </c>
      <c r="I17" s="90">
        <f>D17*SOL_DISCRIMINADA!P44</f>
        <v>91520000</v>
      </c>
      <c r="J17" s="169" t="s">
        <v>86</v>
      </c>
      <c r="K17" s="70" t="s">
        <v>92</v>
      </c>
      <c r="L17" s="241"/>
    </row>
    <row r="18" spans="2:12">
      <c r="B18" s="244"/>
      <c r="C18" s="245"/>
      <c r="D18" s="245"/>
      <c r="E18" s="245"/>
      <c r="F18" s="245"/>
      <c r="G18" s="245"/>
      <c r="H18" s="245"/>
      <c r="I18" s="246"/>
      <c r="J18" s="169"/>
      <c r="K18" s="70"/>
      <c r="L18" s="241"/>
    </row>
    <row r="19" spans="2:12" ht="23.25" customHeight="1">
      <c r="B19" s="125" t="s">
        <v>31</v>
      </c>
      <c r="C19" s="28" t="s">
        <v>39</v>
      </c>
      <c r="D19" s="168">
        <f>SOL_DISCRIMINADA!N39</f>
        <v>6</v>
      </c>
      <c r="E19" s="30"/>
      <c r="F19" s="30" t="s">
        <v>30</v>
      </c>
      <c r="G19" s="29" t="s">
        <v>33</v>
      </c>
      <c r="H19" s="29" t="s">
        <v>40</v>
      </c>
      <c r="I19" s="90">
        <f>6*SOL_DISCRIMINADA!P39</f>
        <v>1560000</v>
      </c>
      <c r="J19" s="169" t="s">
        <v>86</v>
      </c>
      <c r="K19" s="70" t="s">
        <v>14</v>
      </c>
    </row>
    <row r="20" spans="2:12" ht="10.5" customHeight="1">
      <c r="B20" s="247"/>
      <c r="C20" s="248"/>
      <c r="D20" s="248"/>
      <c r="E20" s="248"/>
      <c r="F20" s="248"/>
      <c r="G20" s="248"/>
      <c r="H20" s="248"/>
      <c r="I20" s="249"/>
      <c r="J20" s="169"/>
      <c r="K20" s="70"/>
    </row>
    <row r="21" spans="2:12" ht="39" customHeight="1">
      <c r="B21" s="122" t="s">
        <v>110</v>
      </c>
      <c r="C21" s="31" t="s">
        <v>41</v>
      </c>
      <c r="D21" s="155" t="e">
        <f>SOL_DISCRIMINADA!N22+SOL_DISCRIMINADA!#REF!</f>
        <v>#REF!</v>
      </c>
      <c r="E21" s="32" t="s">
        <v>30</v>
      </c>
      <c r="F21" s="32"/>
      <c r="G21" s="26" t="s">
        <v>42</v>
      </c>
      <c r="H21" s="26" t="s">
        <v>64</v>
      </c>
      <c r="I21" s="90" t="e">
        <f>D21*SOL_DISCRIMINADA!P22</f>
        <v>#REF!</v>
      </c>
      <c r="J21" s="169" t="s">
        <v>86</v>
      </c>
      <c r="K21" s="70" t="s">
        <v>90</v>
      </c>
    </row>
    <row r="22" spans="2:12">
      <c r="B22" s="247"/>
      <c r="C22" s="248"/>
      <c r="D22" s="248"/>
      <c r="E22" s="248"/>
      <c r="F22" s="248"/>
      <c r="G22" s="248"/>
      <c r="H22" s="248"/>
      <c r="I22" s="249"/>
      <c r="J22" s="169"/>
      <c r="K22" s="69"/>
    </row>
    <row r="23" spans="2:12" ht="34.5" customHeight="1">
      <c r="B23" s="122" t="s">
        <v>111</v>
      </c>
      <c r="C23" s="31" t="s">
        <v>41</v>
      </c>
      <c r="D23" s="155" t="e">
        <f>SOL_DISCRIMINADA!#REF!</f>
        <v>#REF!</v>
      </c>
      <c r="E23" s="32" t="s">
        <v>30</v>
      </c>
      <c r="F23" s="32"/>
      <c r="G23" s="26" t="s">
        <v>43</v>
      </c>
      <c r="H23" s="26" t="s">
        <v>88</v>
      </c>
      <c r="I23" s="94" t="e">
        <f>D23*SOL_DISCRIMINADA!#REF!</f>
        <v>#REF!</v>
      </c>
      <c r="J23" s="169" t="s">
        <v>85</v>
      </c>
      <c r="K23" s="69" t="s">
        <v>12</v>
      </c>
    </row>
    <row r="24" spans="2:12">
      <c r="B24" s="247"/>
      <c r="C24" s="248"/>
      <c r="D24" s="248"/>
      <c r="E24" s="248"/>
      <c r="F24" s="248"/>
      <c r="G24" s="248"/>
      <c r="H24" s="248"/>
      <c r="I24" s="249"/>
      <c r="J24" s="169"/>
      <c r="K24" s="69"/>
    </row>
    <row r="25" spans="2:12">
      <c r="B25" s="247"/>
      <c r="C25" s="248"/>
      <c r="D25" s="248"/>
      <c r="E25" s="248"/>
      <c r="F25" s="248"/>
      <c r="G25" s="248"/>
      <c r="H25" s="248"/>
      <c r="I25" s="249"/>
      <c r="J25" s="169"/>
    </row>
    <row r="26" spans="2:12" ht="19.2">
      <c r="B26" s="122" t="s">
        <v>112</v>
      </c>
      <c r="C26" s="31" t="s">
        <v>47</v>
      </c>
      <c r="D26" s="155">
        <f>SOL_DISCRIMINADA!N6</f>
        <v>197</v>
      </c>
      <c r="E26" s="32" t="s">
        <v>30</v>
      </c>
      <c r="F26" s="32"/>
      <c r="G26" s="26" t="s">
        <v>42</v>
      </c>
      <c r="H26" s="26" t="s">
        <v>95</v>
      </c>
      <c r="I26" s="95">
        <f>D26*SOL_DISCRIMINADA!P6</f>
        <v>42683333.333333336</v>
      </c>
      <c r="J26" s="169" t="s">
        <v>86</v>
      </c>
      <c r="K26" s="70" t="s">
        <v>5</v>
      </c>
    </row>
    <row r="27" spans="2:12">
      <c r="B27" s="247"/>
      <c r="C27" s="248"/>
      <c r="D27" s="248"/>
      <c r="E27" s="248"/>
      <c r="F27" s="248"/>
      <c r="G27" s="248"/>
      <c r="H27" s="248"/>
      <c r="I27" s="249"/>
      <c r="J27" s="169"/>
    </row>
    <row r="28" spans="2:12" ht="26.4">
      <c r="B28" s="123" t="s">
        <v>31</v>
      </c>
      <c r="C28" s="31" t="s">
        <v>41</v>
      </c>
      <c r="D28" s="155">
        <f>SOL_DISCRIMINADA!N10+SOL_DISCRIMINADA!N14+SOL_DISCRIMINADA!N38+SOL_DISCRIMINADA!N43+SOL_DISCRIMINADA!N47</f>
        <v>102</v>
      </c>
      <c r="E28" s="32"/>
      <c r="F28" s="32" t="s">
        <v>30</v>
      </c>
      <c r="G28" s="26" t="s">
        <v>42</v>
      </c>
      <c r="H28" s="26" t="s">
        <v>44</v>
      </c>
      <c r="I28" s="95">
        <f>D28*SOL_DISCRIMINADA!P30</f>
        <v>22100000.000000004</v>
      </c>
      <c r="J28" s="169" t="s">
        <v>86</v>
      </c>
      <c r="K28" s="70" t="s">
        <v>97</v>
      </c>
    </row>
    <row r="29" spans="2:12">
      <c r="B29" s="247"/>
      <c r="C29" s="248"/>
      <c r="D29" s="248"/>
      <c r="E29" s="248"/>
      <c r="F29" s="248"/>
      <c r="G29" s="248"/>
      <c r="H29" s="248"/>
      <c r="I29" s="249"/>
      <c r="J29" s="169"/>
    </row>
    <row r="30" spans="2:12" ht="22.5" customHeight="1">
      <c r="B30" s="122" t="s">
        <v>113</v>
      </c>
      <c r="C30" s="31" t="s">
        <v>87</v>
      </c>
      <c r="D30" s="155" t="e">
        <f>SOL_DISCRIMINADA!N30+SOL_DISCRIMINADA!#REF!</f>
        <v>#REF!</v>
      </c>
      <c r="E30" s="32"/>
      <c r="F30" s="32" t="s">
        <v>30</v>
      </c>
      <c r="G30" s="26" t="s">
        <v>43</v>
      </c>
      <c r="H30" s="26" t="s">
        <v>45</v>
      </c>
      <c r="I30" s="95" t="e">
        <f>D30*SOL_DISCRIMINADA!P30</f>
        <v>#REF!</v>
      </c>
      <c r="J30" s="169" t="s">
        <v>86</v>
      </c>
      <c r="K30" s="70" t="s">
        <v>91</v>
      </c>
    </row>
    <row r="31" spans="2:12">
      <c r="B31" s="36"/>
      <c r="C31" s="37"/>
      <c r="D31" s="38"/>
      <c r="E31" s="39"/>
      <c r="F31" s="39"/>
      <c r="G31" s="38"/>
      <c r="H31" s="40"/>
      <c r="I31" s="96"/>
      <c r="J31" s="169"/>
    </row>
    <row r="32" spans="2:12" ht="24.75" customHeight="1">
      <c r="B32" s="127" t="s">
        <v>35</v>
      </c>
      <c r="C32" s="31" t="s">
        <v>48</v>
      </c>
      <c r="D32" s="155">
        <f>SOL_DISCRIMINADA!L5</f>
        <v>65</v>
      </c>
      <c r="E32" s="32" t="s">
        <v>30</v>
      </c>
      <c r="F32" s="32"/>
      <c r="G32" s="24" t="s">
        <v>33</v>
      </c>
      <c r="H32" s="27" t="s">
        <v>49</v>
      </c>
      <c r="I32" s="90">
        <f>D32*SOL_DISCRIMINADA!P5</f>
        <v>8450000</v>
      </c>
      <c r="J32" s="169" t="s">
        <v>86</v>
      </c>
      <c r="K32" s="70" t="s">
        <v>5</v>
      </c>
    </row>
    <row r="33" spans="2:12">
      <c r="B33" s="36"/>
      <c r="C33" s="37"/>
      <c r="D33" s="38"/>
      <c r="E33" s="39"/>
      <c r="F33" s="39"/>
      <c r="G33" s="38"/>
      <c r="H33" s="40"/>
      <c r="I33" s="96"/>
      <c r="J33" s="169"/>
    </row>
    <row r="34" spans="2:12" ht="46.5" customHeight="1">
      <c r="B34" s="124" t="s">
        <v>31</v>
      </c>
      <c r="C34" s="31" t="s">
        <v>50</v>
      </c>
      <c r="D34" s="155">
        <f>SOL_DISCRIMINADA!L37+SOL_DISCRIMINADA!L42+SOL_DISCRIMINADA!L46+SOL_DISCRIMINADA!L25+SOL_DISCRIMINADA!L9</f>
        <v>34</v>
      </c>
      <c r="E34" s="33"/>
      <c r="F34" s="34" t="s">
        <v>30</v>
      </c>
      <c r="G34" s="24" t="s">
        <v>33</v>
      </c>
      <c r="H34" s="35" t="s">
        <v>50</v>
      </c>
      <c r="I34" s="90">
        <f>D34*SOL_DISCRIMINADA!P9</f>
        <v>4420000</v>
      </c>
      <c r="J34" s="169" t="s">
        <v>86</v>
      </c>
      <c r="K34" s="70" t="s">
        <v>98</v>
      </c>
    </row>
    <row r="35" spans="2:12">
      <c r="B35" s="41"/>
      <c r="C35" s="42"/>
      <c r="D35" s="43"/>
      <c r="E35" s="43"/>
      <c r="F35" s="44"/>
      <c r="G35" s="45"/>
      <c r="H35" s="46"/>
      <c r="I35" s="97"/>
      <c r="J35" s="169"/>
    </row>
    <row r="36" spans="2:12" ht="26.4">
      <c r="B36" s="131" t="s">
        <v>38</v>
      </c>
      <c r="C36" s="50" t="s">
        <v>51</v>
      </c>
      <c r="D36" s="157">
        <f>SOL_DISCRIMINADA!L17+SOL_DISCRIMINADA!L21+SOL_DISCRIMINADA!L25</f>
        <v>23</v>
      </c>
      <c r="E36" s="33" t="s">
        <v>30</v>
      </c>
      <c r="F36" s="51"/>
      <c r="G36" s="24" t="s">
        <v>33</v>
      </c>
      <c r="H36" s="52" t="s">
        <v>53</v>
      </c>
      <c r="I36" s="98">
        <f>D36*SOL_DISCRIMINADA!P25</f>
        <v>1993333.3333333335</v>
      </c>
      <c r="J36" s="169" t="s">
        <v>86</v>
      </c>
      <c r="K36" s="70" t="s">
        <v>93</v>
      </c>
    </row>
    <row r="37" spans="2:12">
      <c r="B37" s="41"/>
      <c r="C37" s="47"/>
      <c r="D37" s="48"/>
      <c r="E37" s="43"/>
      <c r="F37" s="49"/>
      <c r="G37" s="45"/>
      <c r="H37" s="48"/>
      <c r="I37" s="99"/>
      <c r="J37" s="169"/>
    </row>
    <row r="38" spans="2:12" ht="27" customHeight="1">
      <c r="B38" s="129" t="s">
        <v>37</v>
      </c>
      <c r="C38" s="53" t="s">
        <v>52</v>
      </c>
      <c r="D38" s="158">
        <f>SOL_DISCRIMINADA!L25+SOL_DISCRIMINADA!L29</f>
        <v>9</v>
      </c>
      <c r="E38" s="52"/>
      <c r="F38" s="51" t="s">
        <v>55</v>
      </c>
      <c r="G38" s="24" t="s">
        <v>33</v>
      </c>
      <c r="H38" s="54" t="s">
        <v>54</v>
      </c>
      <c r="I38" s="100">
        <f>D38*SOL_DISCRIMINADA!P29</f>
        <v>780000</v>
      </c>
      <c r="J38" s="169" t="s">
        <v>86</v>
      </c>
      <c r="K38" s="70" t="s">
        <v>91</v>
      </c>
      <c r="L38" s="71"/>
    </row>
    <row r="39" spans="2:12">
      <c r="B39" s="17"/>
      <c r="C39" s="18"/>
      <c r="D39" s="17"/>
      <c r="E39" s="17"/>
      <c r="F39" s="17"/>
      <c r="G39" s="17"/>
      <c r="H39" s="17"/>
      <c r="I39" s="101" t="e">
        <f>SUM(I6+I9+I11+I13+I15+I17+I19+I21+I23+I26+I28+I30+I32+I34+I36+I38)</f>
        <v>#REF!</v>
      </c>
      <c r="L39" s="79" t="e">
        <f>SOL_DISCRIMINADA!R52-'ESPECIFICACIONES TECNICAS'!I39</f>
        <v>#REF!</v>
      </c>
    </row>
    <row r="40" spans="2:12">
      <c r="L40" s="79"/>
    </row>
  </sheetData>
  <mergeCells count="22">
    <mergeCell ref="I3:I4"/>
    <mergeCell ref="I6:I7"/>
    <mergeCell ref="B6:B7"/>
    <mergeCell ref="C3:C4"/>
    <mergeCell ref="D3:D4"/>
    <mergeCell ref="E3:F3"/>
    <mergeCell ref="G3:G4"/>
    <mergeCell ref="H3:H4"/>
    <mergeCell ref="B29:I29"/>
    <mergeCell ref="B18:I18"/>
    <mergeCell ref="B20:I20"/>
    <mergeCell ref="B22:I22"/>
    <mergeCell ref="B25:I25"/>
    <mergeCell ref="B27:I27"/>
    <mergeCell ref="L17:L18"/>
    <mergeCell ref="J6:J7"/>
    <mergeCell ref="K6:K7"/>
    <mergeCell ref="B10:I10"/>
    <mergeCell ref="B24:I24"/>
    <mergeCell ref="B14:I14"/>
    <mergeCell ref="B16:I16"/>
    <mergeCell ref="B8:I8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C4087-B1C1-4D20-9ACF-57DEF1A75231}">
  <dimension ref="B3:L41"/>
  <sheetViews>
    <sheetView topLeftCell="A25" zoomScale="130" zoomScaleNormal="130" workbookViewId="0">
      <selection activeCell="H40" sqref="H40:I41"/>
    </sheetView>
  </sheetViews>
  <sheetFormatPr baseColWidth="10" defaultColWidth="11.44140625" defaultRowHeight="14.4"/>
  <cols>
    <col min="1" max="1" width="11.44140625" style="12"/>
    <col min="2" max="2" width="7.109375" style="12" bestFit="1" customWidth="1"/>
    <col min="3" max="3" width="15.6640625" style="12" bestFit="1" customWidth="1"/>
    <col min="4" max="4" width="5.6640625" style="12" bestFit="1" customWidth="1"/>
    <col min="5" max="5" width="5.6640625" style="12" customWidth="1"/>
    <col min="6" max="6" width="6" style="12" bestFit="1" customWidth="1"/>
    <col min="7" max="7" width="8.6640625" style="12" bestFit="1" customWidth="1"/>
    <col min="8" max="8" width="34.6640625" style="12" customWidth="1"/>
    <col min="9" max="9" width="14.33203125" style="91" customWidth="1"/>
    <col min="10" max="10" width="11.44140625" style="12"/>
    <col min="11" max="11" width="23.44140625" style="12" customWidth="1"/>
    <col min="12" max="12" width="13.33203125" style="12" bestFit="1" customWidth="1"/>
    <col min="13" max="16384" width="11.44140625" style="12"/>
  </cols>
  <sheetData>
    <row r="3" spans="2:11">
      <c r="B3" s="15"/>
      <c r="C3" s="258" t="s">
        <v>23</v>
      </c>
      <c r="D3" s="260" t="s">
        <v>24</v>
      </c>
      <c r="E3" s="262" t="s">
        <v>25</v>
      </c>
      <c r="F3" s="263"/>
      <c r="G3" s="260" t="s">
        <v>0</v>
      </c>
      <c r="H3" s="264" t="s">
        <v>26</v>
      </c>
      <c r="I3" s="252" t="s">
        <v>27</v>
      </c>
    </row>
    <row r="4" spans="2:11">
      <c r="B4" s="16"/>
      <c r="C4" s="259"/>
      <c r="D4" s="261"/>
      <c r="E4" s="8" t="s">
        <v>6</v>
      </c>
      <c r="F4" s="8" t="s">
        <v>28</v>
      </c>
      <c r="G4" s="261"/>
      <c r="H4" s="265"/>
      <c r="I4" s="253"/>
    </row>
    <row r="5" spans="2:11">
      <c r="B5" s="11"/>
      <c r="C5" s="9"/>
      <c r="D5" s="13"/>
      <c r="E5" s="14"/>
      <c r="F5" s="10"/>
      <c r="G5" s="10"/>
      <c r="H5" s="10"/>
      <c r="I5" s="92"/>
    </row>
    <row r="6" spans="2:11" ht="53.25" customHeight="1">
      <c r="B6" s="256" t="s">
        <v>38</v>
      </c>
      <c r="C6" s="19" t="s">
        <v>29</v>
      </c>
      <c r="D6" s="72">
        <v>86</v>
      </c>
      <c r="E6" s="21" t="s">
        <v>30</v>
      </c>
      <c r="F6" s="21"/>
      <c r="G6" s="20" t="s">
        <v>46</v>
      </c>
      <c r="H6" s="20" t="s">
        <v>94</v>
      </c>
      <c r="I6" s="254">
        <f>112*130000</f>
        <v>14560000</v>
      </c>
      <c r="J6" s="266" t="s">
        <v>86</v>
      </c>
      <c r="K6" s="243" t="s">
        <v>106</v>
      </c>
    </row>
    <row r="7" spans="2:11" ht="51.75" customHeight="1">
      <c r="B7" s="257"/>
      <c r="C7" s="19" t="s">
        <v>29</v>
      </c>
      <c r="D7" s="72">
        <v>26</v>
      </c>
      <c r="E7" s="21"/>
      <c r="F7" s="21" t="s">
        <v>30</v>
      </c>
      <c r="G7" s="20" t="s">
        <v>46</v>
      </c>
      <c r="H7" s="20" t="s">
        <v>94</v>
      </c>
      <c r="I7" s="255"/>
      <c r="J7" s="266"/>
      <c r="K7" s="243"/>
    </row>
    <row r="8" spans="2:11" ht="15.75" customHeight="1">
      <c r="B8" s="244"/>
      <c r="C8" s="245"/>
      <c r="D8" s="245"/>
      <c r="E8" s="245"/>
      <c r="F8" s="245"/>
      <c r="G8" s="245"/>
      <c r="H8" s="245"/>
      <c r="I8" s="246"/>
    </row>
    <row r="9" spans="2:11" ht="55.5" customHeight="1">
      <c r="B9" s="130" t="s">
        <v>38</v>
      </c>
      <c r="C9" s="19" t="s">
        <v>32</v>
      </c>
      <c r="D9" s="153">
        <f>+SOL_DISCRIMINADA!N19+SOL_DISCRIMINADA!L20+SOL_DISCRIMINADA!N15+SOL_DISCRIMINADA!L16+SOL_DISCRIMINADA!N23+SOL_DISCRIMINADA!L24</f>
        <v>92</v>
      </c>
      <c r="E9" s="21" t="s">
        <v>30</v>
      </c>
      <c r="F9" s="21"/>
      <c r="G9" s="20" t="s">
        <v>33</v>
      </c>
      <c r="H9" s="20" t="s">
        <v>34</v>
      </c>
      <c r="I9" s="90">
        <f>92*390000</f>
        <v>35880000</v>
      </c>
      <c r="J9" s="156" t="s">
        <v>86</v>
      </c>
      <c r="K9" s="70" t="s">
        <v>107</v>
      </c>
    </row>
    <row r="10" spans="2:11" ht="11.25" customHeight="1">
      <c r="B10" s="244"/>
      <c r="C10" s="245"/>
      <c r="D10" s="245"/>
      <c r="E10" s="245"/>
      <c r="F10" s="245"/>
      <c r="G10" s="245"/>
      <c r="H10" s="245"/>
      <c r="I10" s="246"/>
      <c r="K10" s="70"/>
    </row>
    <row r="11" spans="2:11" ht="42.75" customHeight="1">
      <c r="B11" s="128" t="s">
        <v>37</v>
      </c>
      <c r="C11" s="19" t="s">
        <v>32</v>
      </c>
      <c r="D11" s="153">
        <f>SOL_DISCRIMINADA!N11+SOL_DISCRIMINADA!L12+SOL_DISCRIMINADA!N27+SOL_DISCRIMINADA!L28</f>
        <v>36</v>
      </c>
      <c r="E11" s="21"/>
      <c r="F11" s="21" t="s">
        <v>30</v>
      </c>
      <c r="G11" s="20" t="s">
        <v>33</v>
      </c>
      <c r="H11" s="20" t="s">
        <v>36</v>
      </c>
      <c r="I11" s="90">
        <f>36*390000</f>
        <v>14040000</v>
      </c>
      <c r="J11" s="156" t="s">
        <v>86</v>
      </c>
      <c r="K11" s="70" t="s">
        <v>89</v>
      </c>
    </row>
    <row r="12" spans="2:11" ht="13.5" customHeight="1">
      <c r="B12" s="74"/>
      <c r="C12" s="75"/>
      <c r="D12" s="76"/>
      <c r="E12" s="77"/>
      <c r="F12" s="77"/>
      <c r="G12" s="76"/>
      <c r="H12" s="76"/>
      <c r="I12" s="93"/>
      <c r="J12" s="68"/>
      <c r="K12" s="70"/>
    </row>
    <row r="13" spans="2:11" ht="42.75" customHeight="1">
      <c r="B13" s="126" t="s">
        <v>31</v>
      </c>
      <c r="C13" s="19" t="s">
        <v>32</v>
      </c>
      <c r="D13" s="72">
        <v>4</v>
      </c>
      <c r="E13" s="21"/>
      <c r="F13" s="21" t="s">
        <v>30</v>
      </c>
      <c r="G13" s="20" t="s">
        <v>33</v>
      </c>
      <c r="H13" s="20" t="s">
        <v>100</v>
      </c>
      <c r="I13" s="90">
        <f>4*693000</f>
        <v>2772000</v>
      </c>
      <c r="J13" s="156" t="s">
        <v>86</v>
      </c>
      <c r="K13" s="78" t="s">
        <v>96</v>
      </c>
    </row>
    <row r="14" spans="2:11" ht="9.75" customHeight="1">
      <c r="B14" s="250"/>
      <c r="C14" s="248"/>
      <c r="D14" s="248"/>
      <c r="E14" s="248"/>
      <c r="F14" s="248"/>
      <c r="G14" s="248"/>
      <c r="H14" s="248"/>
      <c r="I14" s="249"/>
      <c r="K14" s="70"/>
    </row>
    <row r="15" spans="2:11" ht="42" customHeight="1">
      <c r="B15" s="127" t="s">
        <v>35</v>
      </c>
      <c r="C15" s="22" t="s">
        <v>70</v>
      </c>
      <c r="D15" s="153">
        <f>SOL_DISCRIMINADA!N3+SOL_DISCRIMINADA!L4</f>
        <v>262</v>
      </c>
      <c r="E15" s="21" t="s">
        <v>30</v>
      </c>
      <c r="F15" s="21"/>
      <c r="G15" s="20" t="s">
        <v>33</v>
      </c>
      <c r="H15" s="20" t="s">
        <v>71</v>
      </c>
      <c r="I15" s="90">
        <f>262*693333</f>
        <v>181653246</v>
      </c>
      <c r="J15" s="156" t="s">
        <v>86</v>
      </c>
      <c r="K15" s="70" t="s">
        <v>5</v>
      </c>
    </row>
    <row r="16" spans="2:11" ht="11.25" customHeight="1">
      <c r="B16" s="251"/>
      <c r="C16" s="248"/>
      <c r="D16" s="248"/>
      <c r="E16" s="248"/>
      <c r="F16" s="248"/>
      <c r="G16" s="248"/>
      <c r="H16" s="248"/>
      <c r="I16" s="249"/>
      <c r="K16" s="70"/>
    </row>
    <row r="17" spans="2:12" ht="39" customHeight="1">
      <c r="B17" s="124" t="s">
        <v>31</v>
      </c>
      <c r="C17" s="25" t="s">
        <v>70</v>
      </c>
      <c r="D17" s="154">
        <v>132</v>
      </c>
      <c r="E17" s="23"/>
      <c r="F17" s="23" t="s">
        <v>30</v>
      </c>
      <c r="G17" s="24" t="s">
        <v>33</v>
      </c>
      <c r="H17" s="20" t="s">
        <v>75</v>
      </c>
      <c r="I17" s="90">
        <f>132*693333</f>
        <v>91519956</v>
      </c>
      <c r="J17" s="156" t="s">
        <v>86</v>
      </c>
      <c r="K17" s="70" t="s">
        <v>92</v>
      </c>
      <c r="L17" s="241"/>
    </row>
    <row r="18" spans="2:12">
      <c r="B18" s="244"/>
      <c r="C18" s="245"/>
      <c r="D18" s="245"/>
      <c r="E18" s="245"/>
      <c r="F18" s="245"/>
      <c r="G18" s="245"/>
      <c r="H18" s="245"/>
      <c r="I18" s="246"/>
      <c r="K18" s="70"/>
      <c r="L18" s="241"/>
    </row>
    <row r="19" spans="2:12" ht="23.25" customHeight="1">
      <c r="B19" s="125" t="s">
        <v>31</v>
      </c>
      <c r="C19" s="28" t="s">
        <v>39</v>
      </c>
      <c r="D19" s="73">
        <v>6</v>
      </c>
      <c r="E19" s="30"/>
      <c r="F19" s="30" t="s">
        <v>30</v>
      </c>
      <c r="G19" s="29" t="s">
        <v>33</v>
      </c>
      <c r="H19" s="29" t="s">
        <v>40</v>
      </c>
      <c r="I19" s="90">
        <f>6*260000</f>
        <v>1560000</v>
      </c>
      <c r="J19" s="156" t="s">
        <v>86</v>
      </c>
      <c r="K19" s="70" t="s">
        <v>14</v>
      </c>
    </row>
    <row r="20" spans="2:12" ht="10.5" customHeight="1">
      <c r="B20" s="247"/>
      <c r="C20" s="248"/>
      <c r="D20" s="248"/>
      <c r="E20" s="248"/>
      <c r="F20" s="248"/>
      <c r="G20" s="248"/>
      <c r="H20" s="248"/>
      <c r="I20" s="249"/>
      <c r="K20" s="70"/>
    </row>
    <row r="21" spans="2:12" ht="39" customHeight="1">
      <c r="B21" s="122" t="s">
        <v>103</v>
      </c>
      <c r="C21" s="31" t="s">
        <v>47</v>
      </c>
      <c r="D21" s="155" t="e">
        <f>SOL_DISCRIMINADA!N22+SOL_DISCRIMINADA!#REF!</f>
        <v>#REF!</v>
      </c>
      <c r="E21" s="32" t="s">
        <v>30</v>
      </c>
      <c r="F21" s="32"/>
      <c r="G21" s="26" t="s">
        <v>42</v>
      </c>
      <c r="H21" s="26" t="s">
        <v>64</v>
      </c>
      <c r="I21" s="90">
        <f>60*216666</f>
        <v>12999960</v>
      </c>
      <c r="J21" s="156" t="s">
        <v>86</v>
      </c>
      <c r="K21" s="70" t="s">
        <v>90</v>
      </c>
    </row>
    <row r="22" spans="2:12">
      <c r="B22" s="247"/>
      <c r="C22" s="248"/>
      <c r="D22" s="248"/>
      <c r="E22" s="248"/>
      <c r="F22" s="248"/>
      <c r="G22" s="248"/>
      <c r="H22" s="248"/>
      <c r="I22" s="249"/>
      <c r="K22" s="69"/>
    </row>
    <row r="23" spans="2:12" ht="34.5" customHeight="1">
      <c r="B23" s="122" t="s">
        <v>103</v>
      </c>
      <c r="C23" s="31" t="s">
        <v>41</v>
      </c>
      <c r="D23" s="155" t="e">
        <f>SOL_DISCRIMINADA!#REF!</f>
        <v>#REF!</v>
      </c>
      <c r="E23" s="32" t="s">
        <v>30</v>
      </c>
      <c r="F23" s="32"/>
      <c r="G23" s="26" t="s">
        <v>43</v>
      </c>
      <c r="H23" s="26" t="s">
        <v>88</v>
      </c>
      <c r="I23" s="94">
        <f>9*216666</f>
        <v>1949994</v>
      </c>
      <c r="J23" s="156" t="s">
        <v>85</v>
      </c>
      <c r="K23" s="69" t="s">
        <v>12</v>
      </c>
    </row>
    <row r="24" spans="2:12">
      <c r="B24" s="247"/>
      <c r="C24" s="248"/>
      <c r="D24" s="248"/>
      <c r="E24" s="248"/>
      <c r="F24" s="248"/>
      <c r="G24" s="248"/>
      <c r="H24" s="248"/>
      <c r="I24" s="249"/>
      <c r="K24" s="69"/>
    </row>
    <row r="25" spans="2:12">
      <c r="B25" s="247"/>
      <c r="C25" s="248"/>
      <c r="D25" s="248"/>
      <c r="E25" s="248"/>
      <c r="F25" s="248"/>
      <c r="G25" s="248"/>
      <c r="H25" s="248"/>
      <c r="I25" s="249"/>
    </row>
    <row r="26" spans="2:12" ht="19.2">
      <c r="B26" s="122" t="s">
        <v>103</v>
      </c>
      <c r="C26" s="31" t="s">
        <v>47</v>
      </c>
      <c r="D26" s="155">
        <f>SOL_DISCRIMINADA!N6</f>
        <v>197</v>
      </c>
      <c r="E26" s="32" t="s">
        <v>30</v>
      </c>
      <c r="F26" s="32"/>
      <c r="G26" s="26" t="s">
        <v>42</v>
      </c>
      <c r="H26" s="26" t="s">
        <v>95</v>
      </c>
      <c r="I26" s="95">
        <f>197*216666</f>
        <v>42683202</v>
      </c>
      <c r="J26" s="156" t="s">
        <v>86</v>
      </c>
      <c r="K26" s="70" t="s">
        <v>5</v>
      </c>
    </row>
    <row r="27" spans="2:12">
      <c r="B27" s="247"/>
      <c r="C27" s="248"/>
      <c r="D27" s="248"/>
      <c r="E27" s="248"/>
      <c r="F27" s="248"/>
      <c r="G27" s="248"/>
      <c r="H27" s="248"/>
      <c r="I27" s="249"/>
    </row>
    <row r="28" spans="2:12" ht="26.4">
      <c r="B28" s="123" t="s">
        <v>31</v>
      </c>
      <c r="C28" s="31" t="s">
        <v>41</v>
      </c>
      <c r="D28" s="155">
        <f>SOL_DISCRIMINADA!N10+SOL_DISCRIMINADA!N14+SOL_DISCRIMINADA!N38+SOL_DISCRIMINADA!N43+SOL_DISCRIMINADA!N47</f>
        <v>102</v>
      </c>
      <c r="E28" s="32"/>
      <c r="F28" s="32" t="s">
        <v>30</v>
      </c>
      <c r="G28" s="26" t="s">
        <v>42</v>
      </c>
      <c r="H28" s="26" t="s">
        <v>44</v>
      </c>
      <c r="I28" s="95">
        <f>102*216666</f>
        <v>22099932</v>
      </c>
      <c r="J28" s="156" t="s">
        <v>86</v>
      </c>
      <c r="K28" s="70" t="s">
        <v>97</v>
      </c>
    </row>
    <row r="29" spans="2:12">
      <c r="B29" s="247"/>
      <c r="C29" s="248"/>
      <c r="D29" s="248"/>
      <c r="E29" s="248"/>
      <c r="F29" s="248"/>
      <c r="G29" s="248"/>
      <c r="H29" s="248"/>
      <c r="I29" s="249"/>
    </row>
    <row r="30" spans="2:12" ht="22.5" customHeight="1">
      <c r="B30" s="129" t="s">
        <v>37</v>
      </c>
      <c r="C30" s="31" t="s">
        <v>87</v>
      </c>
      <c r="D30" s="155" t="e">
        <f>SOL_DISCRIMINADA!N30+SOL_DISCRIMINADA!#REF!</f>
        <v>#REF!</v>
      </c>
      <c r="E30" s="32"/>
      <c r="F30" s="32" t="s">
        <v>30</v>
      </c>
      <c r="G30" s="26" t="s">
        <v>43</v>
      </c>
      <c r="H30" s="26" t="s">
        <v>45</v>
      </c>
      <c r="I30" s="95">
        <f>27*216666</f>
        <v>5849982</v>
      </c>
      <c r="J30" s="156" t="s">
        <v>86</v>
      </c>
      <c r="K30" s="70" t="s">
        <v>91</v>
      </c>
    </row>
    <row r="31" spans="2:12">
      <c r="B31" s="36"/>
      <c r="C31" s="37"/>
      <c r="D31" s="38"/>
      <c r="E31" s="39"/>
      <c r="F31" s="39"/>
      <c r="G31" s="38"/>
      <c r="H31" s="40"/>
      <c r="I31" s="96"/>
    </row>
    <row r="32" spans="2:12" ht="24.75" customHeight="1">
      <c r="B32" s="127" t="s">
        <v>35</v>
      </c>
      <c r="C32" s="31" t="s">
        <v>48</v>
      </c>
      <c r="D32" s="155">
        <f>SOL_DISCRIMINADA!L5</f>
        <v>65</v>
      </c>
      <c r="E32" s="32" t="s">
        <v>30</v>
      </c>
      <c r="F32" s="32"/>
      <c r="G32" s="24" t="s">
        <v>33</v>
      </c>
      <c r="H32" s="27" t="s">
        <v>49</v>
      </c>
      <c r="I32" s="90">
        <f>65*130000</f>
        <v>8450000</v>
      </c>
      <c r="J32" s="156" t="s">
        <v>86</v>
      </c>
      <c r="K32" s="70" t="s">
        <v>5</v>
      </c>
    </row>
    <row r="33" spans="2:12">
      <c r="B33" s="36"/>
      <c r="C33" s="37"/>
      <c r="D33" s="38"/>
      <c r="E33" s="39"/>
      <c r="F33" s="39"/>
      <c r="G33" s="38"/>
      <c r="H33" s="40"/>
      <c r="I33" s="96"/>
    </row>
    <row r="34" spans="2:12" ht="46.5" customHeight="1">
      <c r="B34" s="124" t="s">
        <v>31</v>
      </c>
      <c r="C34" s="31" t="s">
        <v>50</v>
      </c>
      <c r="D34" s="155">
        <v>34</v>
      </c>
      <c r="E34" s="33"/>
      <c r="F34" s="34" t="s">
        <v>30</v>
      </c>
      <c r="G34" s="24" t="s">
        <v>33</v>
      </c>
      <c r="H34" s="35" t="s">
        <v>50</v>
      </c>
      <c r="I34" s="90">
        <f>34*130000</f>
        <v>4420000</v>
      </c>
      <c r="J34" s="156" t="s">
        <v>86</v>
      </c>
      <c r="K34" s="70" t="s">
        <v>98</v>
      </c>
    </row>
    <row r="35" spans="2:12">
      <c r="B35" s="41"/>
      <c r="C35" s="42"/>
      <c r="D35" s="43"/>
      <c r="E35" s="43"/>
      <c r="F35" s="44"/>
      <c r="G35" s="45"/>
      <c r="H35" s="46"/>
      <c r="I35" s="97"/>
    </row>
    <row r="36" spans="2:12" ht="26.4">
      <c r="B36" s="131" t="s">
        <v>38</v>
      </c>
      <c r="C36" s="50" t="s">
        <v>51</v>
      </c>
      <c r="D36" s="157">
        <f>SOL_DISCRIMINADA!L17+SOL_DISCRIMINADA!L21+SOL_DISCRIMINADA!L25</f>
        <v>23</v>
      </c>
      <c r="E36" s="33" t="s">
        <v>30</v>
      </c>
      <c r="F36" s="51"/>
      <c r="G36" s="24" t="s">
        <v>33</v>
      </c>
      <c r="H36" s="52" t="s">
        <v>53</v>
      </c>
      <c r="I36" s="98">
        <f>23*86666</f>
        <v>1993318</v>
      </c>
      <c r="J36" s="156" t="s">
        <v>86</v>
      </c>
      <c r="K36" s="70" t="s">
        <v>93</v>
      </c>
    </row>
    <row r="37" spans="2:12">
      <c r="B37" s="41"/>
      <c r="C37" s="47"/>
      <c r="D37" s="48"/>
      <c r="E37" s="43"/>
      <c r="F37" s="49"/>
      <c r="G37" s="45"/>
      <c r="H37" s="48"/>
      <c r="I37" s="99"/>
    </row>
    <row r="38" spans="2:12" ht="27" customHeight="1">
      <c r="B38" s="129" t="s">
        <v>37</v>
      </c>
      <c r="C38" s="53" t="s">
        <v>52</v>
      </c>
      <c r="D38" s="158">
        <f>SOL_DISCRIMINADA!L25+SOL_DISCRIMINADA!L29</f>
        <v>9</v>
      </c>
      <c r="E38" s="52"/>
      <c r="F38" s="51" t="s">
        <v>55</v>
      </c>
      <c r="G38" s="24" t="s">
        <v>33</v>
      </c>
      <c r="H38" s="54" t="s">
        <v>54</v>
      </c>
      <c r="I38" s="100">
        <f>9*86666</f>
        <v>779994</v>
      </c>
      <c r="J38" s="156" t="s">
        <v>86</v>
      </c>
      <c r="K38" s="70" t="s">
        <v>91</v>
      </c>
      <c r="L38" s="71"/>
    </row>
    <row r="39" spans="2:12">
      <c r="B39" s="17"/>
      <c r="C39" s="18"/>
      <c r="D39" s="17"/>
      <c r="E39" s="17"/>
      <c r="F39" s="17"/>
      <c r="G39" s="17"/>
      <c r="H39" s="17"/>
      <c r="I39" s="101">
        <f>SUM(I6+I9+I11+I13+I15+I17+I19+I21+I23+I26+I28+I30+I32+I34+I36+I38)</f>
        <v>443211584</v>
      </c>
      <c r="L39" s="79">
        <f>SOL_DISCRIMINADA!R52-'ESPECIFICACIONES TECNICAS (2)'!I39</f>
        <v>1749.3333334326744</v>
      </c>
    </row>
    <row r="40" spans="2:12">
      <c r="H40" s="12" t="s">
        <v>108</v>
      </c>
      <c r="I40" s="161">
        <v>350000000</v>
      </c>
      <c r="L40" s="79"/>
    </row>
    <row r="41" spans="2:12">
      <c r="H41" s="12" t="s">
        <v>109</v>
      </c>
      <c r="I41" s="162">
        <f>I39-I40</f>
        <v>93211584</v>
      </c>
    </row>
  </sheetData>
  <mergeCells count="22">
    <mergeCell ref="I3:I4"/>
    <mergeCell ref="C3:C4"/>
    <mergeCell ref="D3:D4"/>
    <mergeCell ref="E3:F3"/>
    <mergeCell ref="G3:G4"/>
    <mergeCell ref="H3:H4"/>
    <mergeCell ref="L17:L18"/>
    <mergeCell ref="B18:I18"/>
    <mergeCell ref="B20:I20"/>
    <mergeCell ref="B22:I22"/>
    <mergeCell ref="B6:B7"/>
    <mergeCell ref="I6:I7"/>
    <mergeCell ref="J6:J7"/>
    <mergeCell ref="K6:K7"/>
    <mergeCell ref="B8:I8"/>
    <mergeCell ref="B10:I10"/>
    <mergeCell ref="B24:I24"/>
    <mergeCell ref="B25:I25"/>
    <mergeCell ref="B27:I27"/>
    <mergeCell ref="B29:I29"/>
    <mergeCell ref="B14:I14"/>
    <mergeCell ref="B16:I1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4427-7997-4924-817B-F335D55AFE15}">
  <dimension ref="A1:IM58"/>
  <sheetViews>
    <sheetView tabSelected="1" topLeftCell="B1" zoomScale="150" zoomScaleNormal="150" workbookViewId="0">
      <selection activeCell="F40" sqref="F40:I40"/>
    </sheetView>
  </sheetViews>
  <sheetFormatPr baseColWidth="10" defaultColWidth="11.44140625" defaultRowHeight="14.4"/>
  <cols>
    <col min="1" max="1" width="11.44140625" style="12"/>
    <col min="2" max="2" width="7.109375" style="12" bestFit="1" customWidth="1"/>
    <col min="3" max="3" width="15.6640625" style="12" bestFit="1" customWidth="1"/>
    <col min="4" max="4" width="5.6640625" style="12" bestFit="1" customWidth="1"/>
    <col min="5" max="5" width="5.6640625" style="12" customWidth="1"/>
    <col min="6" max="6" width="6" style="12" bestFit="1" customWidth="1"/>
    <col min="7" max="7" width="8.6640625" style="12" bestFit="1" customWidth="1"/>
    <col min="8" max="8" width="34.6640625" style="12" customWidth="1"/>
    <col min="9" max="9" width="14.33203125" style="91" customWidth="1"/>
    <col min="10" max="10" width="11.44140625" style="12"/>
    <col min="11" max="11" width="23.44140625" style="12" customWidth="1"/>
    <col min="12" max="12" width="13.33203125" style="12" bestFit="1" customWidth="1"/>
    <col min="13" max="16384" width="11.44140625" style="12"/>
  </cols>
  <sheetData>
    <row r="1" spans="1:12" s="224" customFormat="1" ht="13.8">
      <c r="B1" s="225"/>
    </row>
    <row r="2" spans="1:12" s="224" customFormat="1" ht="13.8">
      <c r="B2" s="225"/>
    </row>
    <row r="3" spans="1:12" s="224" customFormat="1" ht="13.8">
      <c r="B3" s="225"/>
    </row>
    <row r="4" spans="1:12" s="224" customFormat="1" ht="13.8">
      <c r="B4" s="225"/>
    </row>
    <row r="5" spans="1:12" s="224" customFormat="1" ht="24" customHeight="1">
      <c r="B5" s="225"/>
    </row>
    <row r="6" spans="1:12" s="224" customFormat="1" ht="13.8">
      <c r="A6" s="238" t="s">
        <v>172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</row>
    <row r="7" spans="1:12" s="224" customFormat="1" ht="12.75" customHeight="1">
      <c r="A7" s="239" t="s">
        <v>173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</row>
    <row r="8" spans="1:12" s="224" customFormat="1" ht="12.75" customHeight="1">
      <c r="A8" s="226"/>
      <c r="B8" s="239" t="s">
        <v>174</v>
      </c>
      <c r="C8" s="239"/>
      <c r="D8" s="239"/>
      <c r="E8" s="239"/>
      <c r="F8" s="239"/>
      <c r="G8" s="239"/>
      <c r="H8" s="239"/>
      <c r="I8" s="239"/>
      <c r="J8" s="239"/>
      <c r="K8" s="239"/>
      <c r="L8" s="239"/>
    </row>
    <row r="9" spans="1:12" s="224" customFormat="1" ht="13.8">
      <c r="A9" s="240">
        <v>2024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</row>
    <row r="10" spans="1:12">
      <c r="H10" s="227" t="s">
        <v>175</v>
      </c>
    </row>
    <row r="12" spans="1:12" ht="15" customHeight="1">
      <c r="B12" s="15"/>
      <c r="C12" s="258" t="s">
        <v>23</v>
      </c>
      <c r="D12" s="260" t="s">
        <v>24</v>
      </c>
      <c r="E12" s="262" t="s">
        <v>25</v>
      </c>
      <c r="F12" s="263"/>
      <c r="G12" s="260" t="s">
        <v>0</v>
      </c>
      <c r="H12" s="264" t="s">
        <v>26</v>
      </c>
      <c r="I12" s="275" t="s">
        <v>27</v>
      </c>
      <c r="J12" s="268" t="s">
        <v>163</v>
      </c>
      <c r="K12" s="268" t="s">
        <v>164</v>
      </c>
      <c r="L12" s="268" t="s">
        <v>165</v>
      </c>
    </row>
    <row r="13" spans="1:12">
      <c r="B13" s="16"/>
      <c r="C13" s="259"/>
      <c r="D13" s="261"/>
      <c r="E13" s="8" t="s">
        <v>6</v>
      </c>
      <c r="F13" s="8" t="s">
        <v>28</v>
      </c>
      <c r="G13" s="261"/>
      <c r="H13" s="265"/>
      <c r="I13" s="276"/>
      <c r="J13" s="269"/>
      <c r="K13" s="269"/>
      <c r="L13" s="269"/>
    </row>
    <row r="14" spans="1:12">
      <c r="B14" s="16"/>
      <c r="C14" s="15"/>
      <c r="D14" s="176"/>
      <c r="F14" s="177"/>
      <c r="G14" s="177"/>
      <c r="H14" s="177"/>
      <c r="I14" s="92"/>
      <c r="J14" s="208"/>
      <c r="K14" s="208"/>
      <c r="L14" s="208"/>
    </row>
    <row r="15" spans="1:12" ht="67.2">
      <c r="B15" s="178" t="s">
        <v>110</v>
      </c>
      <c r="C15" s="179" t="s">
        <v>70</v>
      </c>
      <c r="D15" s="180">
        <v>262</v>
      </c>
      <c r="E15" s="181" t="s">
        <v>30</v>
      </c>
      <c r="F15" s="181"/>
      <c r="G15" s="182" t="s">
        <v>149</v>
      </c>
      <c r="H15" s="182" t="s">
        <v>148</v>
      </c>
      <c r="I15" s="206">
        <v>181653333.33333334</v>
      </c>
      <c r="J15" s="209"/>
      <c r="K15" s="210"/>
      <c r="L15" s="208"/>
    </row>
    <row r="16" spans="1:12" ht="24.75" customHeight="1">
      <c r="B16" s="178" t="s">
        <v>110</v>
      </c>
      <c r="C16" s="183" t="s">
        <v>48</v>
      </c>
      <c r="D16" s="184">
        <v>65</v>
      </c>
      <c r="E16" s="185" t="s">
        <v>30</v>
      </c>
      <c r="F16" s="185"/>
      <c r="G16" s="182" t="s">
        <v>149</v>
      </c>
      <c r="H16" s="174" t="s">
        <v>150</v>
      </c>
      <c r="I16" s="206">
        <v>8450000</v>
      </c>
      <c r="J16" s="209"/>
      <c r="K16" s="210"/>
      <c r="L16" s="208"/>
    </row>
    <row r="17" spans="1:247" ht="118.5" customHeight="1">
      <c r="B17" s="186" t="s">
        <v>31</v>
      </c>
      <c r="C17" s="179" t="s">
        <v>70</v>
      </c>
      <c r="D17" s="180">
        <v>137</v>
      </c>
      <c r="E17" s="181"/>
      <c r="F17" s="181" t="s">
        <v>30</v>
      </c>
      <c r="G17" s="181" t="s">
        <v>158</v>
      </c>
      <c r="H17" s="173" t="s">
        <v>151</v>
      </c>
      <c r="I17" s="206">
        <v>94986667</v>
      </c>
      <c r="J17" s="209"/>
      <c r="K17" s="210"/>
      <c r="L17" s="208"/>
    </row>
    <row r="18" spans="1:247" ht="23.25" customHeight="1">
      <c r="B18" s="187" t="s">
        <v>31</v>
      </c>
      <c r="C18" s="183" t="s">
        <v>39</v>
      </c>
      <c r="D18" s="184">
        <v>6</v>
      </c>
      <c r="E18" s="185"/>
      <c r="F18" s="185" t="s">
        <v>30</v>
      </c>
      <c r="G18" s="174" t="s">
        <v>158</v>
      </c>
      <c r="H18" s="174" t="s">
        <v>162</v>
      </c>
      <c r="I18" s="206">
        <v>1560000</v>
      </c>
      <c r="J18" s="209"/>
      <c r="K18" s="210"/>
      <c r="L18" s="208"/>
    </row>
    <row r="19" spans="1:247" ht="46.5" customHeight="1">
      <c r="B19" s="186" t="s">
        <v>31</v>
      </c>
      <c r="C19" s="183" t="s">
        <v>50</v>
      </c>
      <c r="D19" s="184">
        <v>34</v>
      </c>
      <c r="E19" s="188"/>
      <c r="F19" s="188" t="s">
        <v>30</v>
      </c>
      <c r="G19" s="182" t="s">
        <v>158</v>
      </c>
      <c r="H19" s="175" t="s">
        <v>154</v>
      </c>
      <c r="I19" s="206">
        <v>4420000</v>
      </c>
      <c r="J19" s="209"/>
      <c r="K19" s="210"/>
      <c r="L19" s="208"/>
    </row>
    <row r="20" spans="1:247" ht="42.75" customHeight="1">
      <c r="B20" s="189" t="s">
        <v>35</v>
      </c>
      <c r="C20" s="179" t="s">
        <v>32</v>
      </c>
      <c r="D20" s="180">
        <v>36</v>
      </c>
      <c r="E20" s="181"/>
      <c r="F20" s="181" t="s">
        <v>30</v>
      </c>
      <c r="G20" s="182" t="s">
        <v>158</v>
      </c>
      <c r="H20" s="195" t="s">
        <v>152</v>
      </c>
      <c r="I20" s="206">
        <v>14040000</v>
      </c>
      <c r="J20" s="209"/>
      <c r="K20" s="210"/>
      <c r="L20" s="208"/>
    </row>
    <row r="21" spans="1:247" ht="27" customHeight="1">
      <c r="B21" s="189" t="s">
        <v>35</v>
      </c>
      <c r="C21" s="190" t="s">
        <v>52</v>
      </c>
      <c r="D21" s="191">
        <v>9</v>
      </c>
      <c r="E21" s="188"/>
      <c r="F21" s="188" t="s">
        <v>55</v>
      </c>
      <c r="G21" s="182" t="s">
        <v>33</v>
      </c>
      <c r="H21" s="175" t="s">
        <v>115</v>
      </c>
      <c r="I21" s="172">
        <v>780000</v>
      </c>
      <c r="J21" s="209"/>
      <c r="K21" s="210"/>
      <c r="L21" s="211"/>
    </row>
    <row r="22" spans="1:247" ht="88.5" customHeight="1">
      <c r="B22" s="192" t="s">
        <v>37</v>
      </c>
      <c r="C22" s="179" t="s">
        <v>32</v>
      </c>
      <c r="D22" s="180">
        <v>92</v>
      </c>
      <c r="E22" s="181" t="s">
        <v>30</v>
      </c>
      <c r="F22" s="181"/>
      <c r="G22" s="182" t="s">
        <v>149</v>
      </c>
      <c r="H22" s="175" t="s">
        <v>153</v>
      </c>
      <c r="I22" s="206">
        <v>35880000</v>
      </c>
      <c r="J22" s="209"/>
      <c r="K22" s="210"/>
      <c r="L22" s="208"/>
    </row>
    <row r="23" spans="1:247" ht="33.75" customHeight="1">
      <c r="B23" s="193" t="s">
        <v>37</v>
      </c>
      <c r="C23" s="190" t="s">
        <v>51</v>
      </c>
      <c r="D23" s="191">
        <v>23</v>
      </c>
      <c r="E23" s="188" t="s">
        <v>30</v>
      </c>
      <c r="F23" s="188"/>
      <c r="G23" s="182" t="s">
        <v>149</v>
      </c>
      <c r="H23" s="175" t="s">
        <v>159</v>
      </c>
      <c r="I23" s="172">
        <v>1993333.3333333335</v>
      </c>
      <c r="J23" s="209"/>
      <c r="K23" s="210"/>
      <c r="L23" s="208"/>
    </row>
    <row r="24" spans="1:247" ht="53.25" customHeight="1">
      <c r="B24" s="267" t="s">
        <v>37</v>
      </c>
      <c r="C24" s="179" t="s">
        <v>29</v>
      </c>
      <c r="D24" s="180">
        <v>64</v>
      </c>
      <c r="E24" s="181" t="s">
        <v>30</v>
      </c>
      <c r="F24" s="181"/>
      <c r="G24" s="182" t="s">
        <v>114</v>
      </c>
      <c r="H24" s="182" t="s">
        <v>160</v>
      </c>
      <c r="I24" s="271">
        <v>12480000</v>
      </c>
      <c r="J24" s="273"/>
      <c r="K24" s="274"/>
      <c r="L24" s="208"/>
    </row>
    <row r="25" spans="1:247" ht="51.75" customHeight="1">
      <c r="B25" s="267"/>
      <c r="C25" s="179" t="s">
        <v>29</v>
      </c>
      <c r="D25" s="180">
        <v>32</v>
      </c>
      <c r="E25" s="181"/>
      <c r="F25" s="181" t="s">
        <v>30</v>
      </c>
      <c r="G25" s="182" t="s">
        <v>114</v>
      </c>
      <c r="H25" s="182" t="s">
        <v>161</v>
      </c>
      <c r="I25" s="272"/>
      <c r="J25" s="273"/>
      <c r="K25" s="274"/>
      <c r="L25" s="208"/>
    </row>
    <row r="26" spans="1:247" ht="19.2">
      <c r="B26" s="194" t="s">
        <v>38</v>
      </c>
      <c r="C26" s="183" t="s">
        <v>155</v>
      </c>
      <c r="D26" s="184">
        <v>197</v>
      </c>
      <c r="E26" s="185" t="s">
        <v>30</v>
      </c>
      <c r="F26" s="185"/>
      <c r="G26" s="174" t="s">
        <v>42</v>
      </c>
      <c r="H26" s="174" t="s">
        <v>95</v>
      </c>
      <c r="I26" s="207">
        <v>42683333.333333336</v>
      </c>
      <c r="J26" s="209"/>
      <c r="K26" s="210"/>
      <c r="L26" s="208"/>
    </row>
    <row r="27" spans="1:247" ht="19.2">
      <c r="B27" s="194" t="s">
        <v>111</v>
      </c>
      <c r="C27" s="183" t="s">
        <v>155</v>
      </c>
      <c r="D27" s="184">
        <v>102</v>
      </c>
      <c r="E27" s="185"/>
      <c r="F27" s="185" t="s">
        <v>30</v>
      </c>
      <c r="G27" s="174" t="s">
        <v>42</v>
      </c>
      <c r="H27" s="174" t="s">
        <v>170</v>
      </c>
      <c r="I27" s="207">
        <v>22100000.000000004</v>
      </c>
      <c r="J27" s="209"/>
      <c r="K27" s="210"/>
      <c r="L27" s="208"/>
    </row>
    <row r="28" spans="1:247" ht="39" customHeight="1">
      <c r="B28" s="194" t="s">
        <v>112</v>
      </c>
      <c r="C28" s="183" t="s">
        <v>155</v>
      </c>
      <c r="D28" s="184">
        <v>69</v>
      </c>
      <c r="E28" s="185" t="s">
        <v>30</v>
      </c>
      <c r="F28" s="185"/>
      <c r="G28" s="174" t="s">
        <v>42</v>
      </c>
      <c r="H28" s="174" t="s">
        <v>157</v>
      </c>
      <c r="I28" s="206">
        <v>14950000</v>
      </c>
      <c r="J28" s="209"/>
      <c r="K28" s="210"/>
      <c r="L28" s="208"/>
    </row>
    <row r="29" spans="1:247" ht="69.75" customHeight="1">
      <c r="B29" s="194" t="s">
        <v>113</v>
      </c>
      <c r="C29" s="183" t="s">
        <v>156</v>
      </c>
      <c r="D29" s="184">
        <v>27</v>
      </c>
      <c r="E29" s="185"/>
      <c r="F29" s="185" t="s">
        <v>30</v>
      </c>
      <c r="G29" s="174" t="s">
        <v>43</v>
      </c>
      <c r="H29" s="223" t="s">
        <v>171</v>
      </c>
      <c r="I29" s="207">
        <v>5850000.0000000009</v>
      </c>
      <c r="J29" s="209"/>
      <c r="K29" s="210"/>
      <c r="L29" s="208"/>
    </row>
    <row r="30" spans="1:247">
      <c r="B30" s="16"/>
      <c r="C30" s="9"/>
      <c r="D30" s="13"/>
      <c r="E30" s="14"/>
      <c r="F30" s="10"/>
      <c r="G30" s="10"/>
      <c r="H30" s="10"/>
      <c r="I30" s="92"/>
    </row>
    <row r="31" spans="1:247">
      <c r="B31" s="16"/>
      <c r="C31" s="9"/>
      <c r="D31" s="13"/>
      <c r="E31" s="14"/>
      <c r="F31" s="10"/>
      <c r="G31" s="10"/>
      <c r="H31" s="10"/>
      <c r="I31" s="92">
        <f>SUM(I15:I29)</f>
        <v>441826667</v>
      </c>
    </row>
    <row r="32" spans="1:247">
      <c r="A32" s="213"/>
      <c r="B32" s="214"/>
      <c r="C32" s="214"/>
      <c r="D32" s="214"/>
      <c r="E32" s="214"/>
      <c r="F32" s="215" t="s">
        <v>166</v>
      </c>
      <c r="G32" s="219"/>
      <c r="H32" s="220"/>
      <c r="I32" s="212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  <c r="BI32" s="213"/>
      <c r="BJ32" s="213"/>
      <c r="BK32" s="213"/>
      <c r="BL32" s="213"/>
      <c r="BM32" s="213"/>
      <c r="BN32" s="213"/>
      <c r="BO32" s="213"/>
      <c r="BP32" s="213"/>
      <c r="BQ32" s="213"/>
      <c r="BR32" s="213"/>
      <c r="BS32" s="213"/>
      <c r="BT32" s="213"/>
      <c r="BU32" s="213"/>
      <c r="BV32" s="213"/>
      <c r="BW32" s="213"/>
      <c r="BX32" s="213"/>
      <c r="BY32" s="213"/>
      <c r="BZ32" s="213"/>
      <c r="CA32" s="213"/>
      <c r="CB32" s="213"/>
      <c r="CC32" s="213"/>
      <c r="CD32" s="213"/>
      <c r="CE32" s="213"/>
      <c r="CF32" s="213"/>
      <c r="CG32" s="213"/>
      <c r="CH32" s="213"/>
      <c r="CI32" s="213"/>
      <c r="CJ32" s="213"/>
      <c r="CK32" s="213"/>
      <c r="CL32" s="213"/>
      <c r="CM32" s="213"/>
      <c r="CN32" s="213"/>
      <c r="CO32" s="213"/>
      <c r="CP32" s="213"/>
      <c r="CQ32" s="213"/>
      <c r="CR32" s="213"/>
      <c r="CS32" s="213"/>
      <c r="CT32" s="213"/>
      <c r="CU32" s="213"/>
      <c r="CV32" s="213"/>
      <c r="CW32" s="213"/>
      <c r="CX32" s="213"/>
      <c r="CY32" s="213"/>
      <c r="CZ32" s="213"/>
      <c r="DA32" s="213"/>
      <c r="DB32" s="213"/>
      <c r="DC32" s="213"/>
      <c r="DD32" s="213"/>
      <c r="DE32" s="213"/>
      <c r="DF32" s="213"/>
      <c r="DG32" s="213"/>
      <c r="DH32" s="213"/>
      <c r="DI32" s="213"/>
      <c r="DJ32" s="213"/>
      <c r="DK32" s="213"/>
      <c r="DL32" s="213"/>
      <c r="DM32" s="213"/>
      <c r="DN32" s="213"/>
      <c r="DO32" s="213"/>
      <c r="DP32" s="213"/>
      <c r="DQ32" s="213"/>
      <c r="DR32" s="213"/>
      <c r="DS32" s="213"/>
      <c r="DT32" s="213"/>
      <c r="DU32" s="213"/>
      <c r="DV32" s="213"/>
      <c r="DW32" s="213"/>
      <c r="DX32" s="213"/>
      <c r="DY32" s="213"/>
      <c r="DZ32" s="213"/>
      <c r="EA32" s="213"/>
      <c r="EB32" s="213"/>
      <c r="EC32" s="213"/>
      <c r="ED32" s="213"/>
      <c r="EE32" s="213"/>
      <c r="EF32" s="213"/>
      <c r="EG32" s="213"/>
      <c r="EH32" s="213"/>
      <c r="EI32" s="213"/>
      <c r="EJ32" s="213"/>
      <c r="EK32" s="213"/>
      <c r="EL32" s="213"/>
      <c r="EM32" s="213"/>
      <c r="EN32" s="213"/>
      <c r="EO32" s="213"/>
      <c r="EP32" s="213"/>
      <c r="EQ32" s="213"/>
      <c r="ER32" s="213"/>
      <c r="ES32" s="213"/>
      <c r="ET32" s="213"/>
      <c r="EU32" s="213"/>
      <c r="EV32" s="213"/>
      <c r="EW32" s="213"/>
      <c r="EX32" s="213"/>
      <c r="EY32" s="213"/>
      <c r="EZ32" s="213"/>
      <c r="FA32" s="213"/>
      <c r="FB32" s="213"/>
      <c r="FC32" s="213"/>
      <c r="FD32" s="213"/>
      <c r="FE32" s="213"/>
      <c r="FF32" s="213"/>
      <c r="FG32" s="213"/>
      <c r="FH32" s="213"/>
      <c r="FI32" s="213"/>
      <c r="FJ32" s="213"/>
      <c r="FK32" s="213"/>
      <c r="FL32" s="213"/>
      <c r="FM32" s="213"/>
      <c r="FN32" s="213"/>
      <c r="FO32" s="213"/>
      <c r="FP32" s="213"/>
      <c r="FQ32" s="213"/>
      <c r="FR32" s="213"/>
      <c r="FS32" s="213"/>
      <c r="FT32" s="213"/>
      <c r="FU32" s="213"/>
      <c r="FV32" s="213"/>
      <c r="FW32" s="213"/>
      <c r="FX32" s="213"/>
      <c r="FY32" s="213"/>
      <c r="FZ32" s="213"/>
      <c r="GA32" s="213"/>
      <c r="GB32" s="213"/>
      <c r="GC32" s="213"/>
      <c r="GD32" s="213"/>
      <c r="GE32" s="213"/>
      <c r="GF32" s="213"/>
      <c r="GG32" s="213"/>
      <c r="GH32" s="213"/>
      <c r="GI32" s="213"/>
      <c r="GJ32" s="213"/>
      <c r="GK32" s="213"/>
      <c r="GL32" s="213"/>
      <c r="GM32" s="213"/>
      <c r="GN32" s="213"/>
      <c r="GO32" s="213"/>
      <c r="GP32" s="213"/>
      <c r="GQ32" s="213"/>
      <c r="GR32" s="213"/>
      <c r="GS32" s="213"/>
      <c r="GT32" s="213"/>
      <c r="GU32" s="213"/>
      <c r="GV32" s="213"/>
      <c r="GW32" s="213"/>
      <c r="GX32" s="213"/>
      <c r="GY32" s="213"/>
      <c r="GZ32" s="213"/>
      <c r="HA32" s="213"/>
      <c r="HB32" s="213"/>
      <c r="HC32" s="213"/>
      <c r="HD32" s="213"/>
      <c r="HE32" s="213"/>
      <c r="HF32" s="213"/>
      <c r="HG32" s="213"/>
      <c r="HH32" s="213"/>
      <c r="HI32" s="213"/>
      <c r="HJ32" s="213"/>
      <c r="HK32" s="213"/>
      <c r="HL32" s="213"/>
      <c r="HM32" s="213"/>
      <c r="HN32" s="213"/>
      <c r="HO32" s="213"/>
      <c r="HP32" s="213"/>
      <c r="HQ32" s="213"/>
      <c r="HR32" s="213"/>
      <c r="HS32" s="213"/>
      <c r="HT32" s="213"/>
      <c r="HU32" s="213"/>
      <c r="HV32" s="213"/>
      <c r="HW32" s="213"/>
      <c r="HX32" s="213"/>
      <c r="HY32" s="213"/>
      <c r="HZ32" s="213"/>
      <c r="IA32" s="213"/>
      <c r="IB32" s="213"/>
      <c r="IC32" s="213"/>
      <c r="ID32" s="213"/>
      <c r="IE32" s="213"/>
      <c r="IF32" s="213"/>
      <c r="IG32" s="213"/>
      <c r="IH32" s="213"/>
      <c r="II32" s="213"/>
      <c r="IJ32" s="213"/>
      <c r="IK32" s="213"/>
      <c r="IL32" s="213"/>
      <c r="IM32" s="213"/>
    </row>
    <row r="33" spans="1:247">
      <c r="A33" s="213"/>
      <c r="B33" s="214"/>
      <c r="C33" s="214"/>
      <c r="D33" s="214"/>
      <c r="E33" s="214"/>
      <c r="F33" s="217"/>
      <c r="G33" s="218"/>
      <c r="H33" s="218"/>
      <c r="I33" s="212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  <c r="BI33" s="213"/>
      <c r="BJ33" s="213"/>
      <c r="BK33" s="213"/>
      <c r="BL33" s="213"/>
      <c r="BM33" s="213"/>
      <c r="BN33" s="213"/>
      <c r="BO33" s="213"/>
      <c r="BP33" s="213"/>
      <c r="BQ33" s="213"/>
      <c r="BR33" s="213"/>
      <c r="BS33" s="213"/>
      <c r="BT33" s="213"/>
      <c r="BU33" s="213"/>
      <c r="BV33" s="213"/>
      <c r="BW33" s="213"/>
      <c r="BX33" s="213"/>
      <c r="BY33" s="213"/>
      <c r="BZ33" s="213"/>
      <c r="CA33" s="213"/>
      <c r="CB33" s="213"/>
      <c r="CC33" s="213"/>
      <c r="CD33" s="213"/>
      <c r="CE33" s="213"/>
      <c r="CF33" s="213"/>
      <c r="CG33" s="213"/>
      <c r="CH33" s="213"/>
      <c r="CI33" s="213"/>
      <c r="CJ33" s="213"/>
      <c r="CK33" s="213"/>
      <c r="CL33" s="213"/>
      <c r="CM33" s="213"/>
      <c r="CN33" s="213"/>
      <c r="CO33" s="213"/>
      <c r="CP33" s="213"/>
      <c r="CQ33" s="213"/>
      <c r="CR33" s="213"/>
      <c r="CS33" s="213"/>
      <c r="CT33" s="213"/>
      <c r="CU33" s="213"/>
      <c r="CV33" s="213"/>
      <c r="CW33" s="213"/>
      <c r="CX33" s="213"/>
      <c r="CY33" s="213"/>
      <c r="CZ33" s="213"/>
      <c r="DA33" s="213"/>
      <c r="DB33" s="213"/>
      <c r="DC33" s="213"/>
      <c r="DD33" s="213"/>
      <c r="DE33" s="213"/>
      <c r="DF33" s="213"/>
      <c r="DG33" s="213"/>
      <c r="DH33" s="213"/>
      <c r="DI33" s="213"/>
      <c r="DJ33" s="213"/>
      <c r="DK33" s="213"/>
      <c r="DL33" s="213"/>
      <c r="DM33" s="213"/>
      <c r="DN33" s="213"/>
      <c r="DO33" s="213"/>
      <c r="DP33" s="213"/>
      <c r="DQ33" s="213"/>
      <c r="DR33" s="213"/>
      <c r="DS33" s="213"/>
      <c r="DT33" s="213"/>
      <c r="DU33" s="213"/>
      <c r="DV33" s="213"/>
      <c r="DW33" s="213"/>
      <c r="DX33" s="213"/>
      <c r="DY33" s="213"/>
      <c r="DZ33" s="213"/>
      <c r="EA33" s="213"/>
      <c r="EB33" s="213"/>
      <c r="EC33" s="213"/>
      <c r="ED33" s="213"/>
      <c r="EE33" s="213"/>
      <c r="EF33" s="213"/>
      <c r="EG33" s="213"/>
      <c r="EH33" s="213"/>
      <c r="EI33" s="213"/>
      <c r="EJ33" s="213"/>
      <c r="EK33" s="213"/>
      <c r="EL33" s="213"/>
      <c r="EM33" s="213"/>
      <c r="EN33" s="213"/>
      <c r="EO33" s="213"/>
      <c r="EP33" s="213"/>
      <c r="EQ33" s="213"/>
      <c r="ER33" s="213"/>
      <c r="ES33" s="213"/>
      <c r="ET33" s="213"/>
      <c r="EU33" s="213"/>
      <c r="EV33" s="213"/>
      <c r="EW33" s="213"/>
      <c r="EX33" s="213"/>
      <c r="EY33" s="213"/>
      <c r="EZ33" s="213"/>
      <c r="FA33" s="213"/>
      <c r="FB33" s="213"/>
      <c r="FC33" s="213"/>
      <c r="FD33" s="213"/>
      <c r="FE33" s="213"/>
      <c r="FF33" s="213"/>
      <c r="FG33" s="213"/>
      <c r="FH33" s="213"/>
      <c r="FI33" s="213"/>
      <c r="FJ33" s="213"/>
      <c r="FK33" s="213"/>
      <c r="FL33" s="213"/>
      <c r="FM33" s="213"/>
      <c r="FN33" s="213"/>
      <c r="FO33" s="213"/>
      <c r="FP33" s="213"/>
      <c r="FQ33" s="213"/>
      <c r="FR33" s="213"/>
      <c r="FS33" s="213"/>
      <c r="FT33" s="213"/>
      <c r="FU33" s="213"/>
      <c r="FV33" s="213"/>
      <c r="FW33" s="213"/>
      <c r="FX33" s="213"/>
      <c r="FY33" s="213"/>
      <c r="FZ33" s="213"/>
      <c r="GA33" s="213"/>
      <c r="GB33" s="213"/>
      <c r="GC33" s="213"/>
      <c r="GD33" s="213"/>
      <c r="GE33" s="213"/>
      <c r="GF33" s="213"/>
      <c r="GG33" s="213"/>
      <c r="GH33" s="213"/>
      <c r="GI33" s="213"/>
      <c r="GJ33" s="213"/>
      <c r="GK33" s="213"/>
      <c r="GL33" s="213"/>
      <c r="GM33" s="213"/>
      <c r="GN33" s="213"/>
      <c r="GO33" s="213"/>
      <c r="GP33" s="213"/>
      <c r="GQ33" s="213"/>
      <c r="GR33" s="213"/>
      <c r="GS33" s="213"/>
      <c r="GT33" s="213"/>
      <c r="GU33" s="213"/>
      <c r="GV33" s="213"/>
      <c r="GW33" s="213"/>
      <c r="GX33" s="213"/>
      <c r="GY33" s="213"/>
      <c r="GZ33" s="213"/>
      <c r="HA33" s="213"/>
      <c r="HB33" s="213"/>
      <c r="HC33" s="213"/>
      <c r="HD33" s="213"/>
      <c r="HE33" s="213"/>
      <c r="HF33" s="213"/>
      <c r="HG33" s="213"/>
      <c r="HH33" s="213"/>
      <c r="HI33" s="213"/>
      <c r="HJ33" s="213"/>
      <c r="HK33" s="213"/>
      <c r="HL33" s="213"/>
      <c r="HM33" s="213"/>
      <c r="HN33" s="213"/>
      <c r="HO33" s="213"/>
      <c r="HP33" s="213"/>
      <c r="HQ33" s="213"/>
      <c r="HR33" s="213"/>
      <c r="HS33" s="213"/>
      <c r="HT33" s="213"/>
      <c r="HU33" s="213"/>
      <c r="HV33" s="213"/>
      <c r="HW33" s="213"/>
      <c r="HX33" s="213"/>
      <c r="HY33" s="213"/>
      <c r="HZ33" s="213"/>
      <c r="IA33" s="213"/>
      <c r="IB33" s="213"/>
      <c r="IC33" s="213"/>
      <c r="ID33" s="213"/>
      <c r="IE33" s="213"/>
      <c r="IF33" s="213"/>
      <c r="IG33" s="213"/>
      <c r="IH33" s="213"/>
      <c r="II33" s="213"/>
      <c r="IJ33" s="213"/>
      <c r="IK33" s="213"/>
      <c r="IL33" s="213"/>
      <c r="IM33" s="213"/>
    </row>
    <row r="34" spans="1:247">
      <c r="A34" s="213"/>
      <c r="B34" s="214"/>
      <c r="C34" s="214"/>
      <c r="D34" s="214"/>
      <c r="E34" s="214"/>
      <c r="F34" s="215" t="s">
        <v>167</v>
      </c>
      <c r="G34" s="222"/>
      <c r="H34" s="221"/>
      <c r="I34" s="212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  <c r="BI34" s="213"/>
      <c r="BJ34" s="213"/>
      <c r="BK34" s="213"/>
      <c r="BL34" s="213"/>
      <c r="BM34" s="213"/>
      <c r="BN34" s="213"/>
      <c r="BO34" s="213"/>
      <c r="BP34" s="213"/>
      <c r="BQ34" s="213"/>
      <c r="BR34" s="213"/>
      <c r="BS34" s="213"/>
      <c r="BT34" s="213"/>
      <c r="BU34" s="213"/>
      <c r="BV34" s="213"/>
      <c r="BW34" s="213"/>
      <c r="BX34" s="213"/>
      <c r="BY34" s="213"/>
      <c r="BZ34" s="213"/>
      <c r="CA34" s="213"/>
      <c r="CB34" s="213"/>
      <c r="CC34" s="213"/>
      <c r="CD34" s="213"/>
      <c r="CE34" s="213"/>
      <c r="CF34" s="213"/>
      <c r="CG34" s="213"/>
      <c r="CH34" s="213"/>
      <c r="CI34" s="213"/>
      <c r="CJ34" s="213"/>
      <c r="CK34" s="213"/>
      <c r="CL34" s="213"/>
      <c r="CM34" s="213"/>
      <c r="CN34" s="213"/>
      <c r="CO34" s="213"/>
      <c r="CP34" s="213"/>
      <c r="CQ34" s="213"/>
      <c r="CR34" s="213"/>
      <c r="CS34" s="213"/>
      <c r="CT34" s="213"/>
      <c r="CU34" s="213"/>
      <c r="CV34" s="213"/>
      <c r="CW34" s="213"/>
      <c r="CX34" s="213"/>
      <c r="CY34" s="213"/>
      <c r="CZ34" s="213"/>
      <c r="DA34" s="213"/>
      <c r="DB34" s="213"/>
      <c r="DC34" s="213"/>
      <c r="DD34" s="213"/>
      <c r="DE34" s="213"/>
      <c r="DF34" s="213"/>
      <c r="DG34" s="213"/>
      <c r="DH34" s="213"/>
      <c r="DI34" s="213"/>
      <c r="DJ34" s="213"/>
      <c r="DK34" s="213"/>
      <c r="DL34" s="213"/>
      <c r="DM34" s="213"/>
      <c r="DN34" s="213"/>
      <c r="DO34" s="213"/>
      <c r="DP34" s="213"/>
      <c r="DQ34" s="213"/>
      <c r="DR34" s="213"/>
      <c r="DS34" s="213"/>
      <c r="DT34" s="213"/>
      <c r="DU34" s="213"/>
      <c r="DV34" s="213"/>
      <c r="DW34" s="213"/>
      <c r="DX34" s="213"/>
      <c r="DY34" s="213"/>
      <c r="DZ34" s="213"/>
      <c r="EA34" s="213"/>
      <c r="EB34" s="213"/>
      <c r="EC34" s="213"/>
      <c r="ED34" s="213"/>
      <c r="EE34" s="213"/>
      <c r="EF34" s="213"/>
      <c r="EG34" s="213"/>
      <c r="EH34" s="213"/>
      <c r="EI34" s="213"/>
      <c r="EJ34" s="213"/>
      <c r="EK34" s="213"/>
      <c r="EL34" s="213"/>
      <c r="EM34" s="213"/>
      <c r="EN34" s="213"/>
      <c r="EO34" s="213"/>
      <c r="EP34" s="213"/>
      <c r="EQ34" s="213"/>
      <c r="ER34" s="213"/>
      <c r="ES34" s="213"/>
      <c r="ET34" s="213"/>
      <c r="EU34" s="213"/>
      <c r="EV34" s="213"/>
      <c r="EW34" s="213"/>
      <c r="EX34" s="213"/>
      <c r="EY34" s="213"/>
      <c r="EZ34" s="213"/>
      <c r="FA34" s="213"/>
      <c r="FB34" s="213"/>
      <c r="FC34" s="213"/>
      <c r="FD34" s="213"/>
      <c r="FE34" s="213"/>
      <c r="FF34" s="213"/>
      <c r="FG34" s="213"/>
      <c r="FH34" s="213"/>
      <c r="FI34" s="213"/>
      <c r="FJ34" s="213"/>
      <c r="FK34" s="213"/>
      <c r="FL34" s="213"/>
      <c r="FM34" s="213"/>
      <c r="FN34" s="213"/>
      <c r="FO34" s="213"/>
      <c r="FP34" s="213"/>
      <c r="FQ34" s="213"/>
      <c r="FR34" s="213"/>
      <c r="FS34" s="213"/>
      <c r="FT34" s="213"/>
      <c r="FU34" s="213"/>
      <c r="FV34" s="213"/>
      <c r="FW34" s="213"/>
      <c r="FX34" s="213"/>
      <c r="FY34" s="213"/>
      <c r="FZ34" s="213"/>
      <c r="GA34" s="213"/>
      <c r="GB34" s="213"/>
      <c r="GC34" s="213"/>
      <c r="GD34" s="213"/>
      <c r="GE34" s="213"/>
      <c r="GF34" s="213"/>
      <c r="GG34" s="213"/>
      <c r="GH34" s="213"/>
      <c r="GI34" s="213"/>
      <c r="GJ34" s="213"/>
      <c r="GK34" s="213"/>
      <c r="GL34" s="213"/>
      <c r="GM34" s="213"/>
      <c r="GN34" s="213"/>
      <c r="GO34" s="213"/>
      <c r="GP34" s="213"/>
      <c r="GQ34" s="213"/>
      <c r="GR34" s="213"/>
      <c r="GS34" s="213"/>
      <c r="GT34" s="213"/>
      <c r="GU34" s="213"/>
      <c r="GV34" s="213"/>
      <c r="GW34" s="213"/>
      <c r="GX34" s="213"/>
      <c r="GY34" s="213"/>
      <c r="GZ34" s="213"/>
      <c r="HA34" s="213"/>
      <c r="HB34" s="213"/>
      <c r="HC34" s="213"/>
      <c r="HD34" s="213"/>
      <c r="HE34" s="213"/>
      <c r="HF34" s="213"/>
      <c r="HG34" s="213"/>
      <c r="HH34" s="213"/>
      <c r="HI34" s="213"/>
      <c r="HJ34" s="213"/>
      <c r="HK34" s="213"/>
      <c r="HL34" s="213"/>
      <c r="HM34" s="213"/>
      <c r="HN34" s="213"/>
      <c r="HO34" s="213"/>
      <c r="HP34" s="213"/>
      <c r="HQ34" s="213"/>
      <c r="HR34" s="213"/>
      <c r="HS34" s="213"/>
      <c r="HT34" s="213"/>
      <c r="HU34" s="213"/>
      <c r="HV34" s="213"/>
      <c r="HW34" s="213"/>
      <c r="HX34" s="213"/>
      <c r="HY34" s="213"/>
      <c r="HZ34" s="213"/>
      <c r="IA34" s="213"/>
      <c r="IB34" s="213"/>
      <c r="IC34" s="213"/>
      <c r="ID34" s="213"/>
      <c r="IE34" s="213"/>
      <c r="IF34" s="213"/>
      <c r="IG34" s="213"/>
      <c r="IH34" s="213"/>
      <c r="II34" s="213"/>
      <c r="IJ34" s="213"/>
      <c r="IK34" s="213"/>
      <c r="IL34" s="213"/>
      <c r="IM34" s="213"/>
    </row>
    <row r="35" spans="1:247">
      <c r="A35" s="213"/>
      <c r="B35" s="214"/>
      <c r="C35" s="214"/>
      <c r="D35" s="214"/>
      <c r="E35" s="214"/>
      <c r="F35" s="217"/>
      <c r="G35" s="218"/>
      <c r="H35" s="218"/>
      <c r="I35" s="212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  <c r="BI35" s="213"/>
      <c r="BJ35" s="213"/>
      <c r="BK35" s="213"/>
      <c r="BL35" s="213"/>
      <c r="BM35" s="213"/>
      <c r="BN35" s="213"/>
      <c r="BO35" s="213"/>
      <c r="BP35" s="213"/>
      <c r="BQ35" s="213"/>
      <c r="BR35" s="213"/>
      <c r="BS35" s="213"/>
      <c r="BT35" s="213"/>
      <c r="BU35" s="213"/>
      <c r="BV35" s="213"/>
      <c r="BW35" s="213"/>
      <c r="BX35" s="213"/>
      <c r="BY35" s="213"/>
      <c r="BZ35" s="213"/>
      <c r="CA35" s="213"/>
      <c r="CB35" s="213"/>
      <c r="CC35" s="213"/>
      <c r="CD35" s="213"/>
      <c r="CE35" s="213"/>
      <c r="CF35" s="213"/>
      <c r="CG35" s="213"/>
      <c r="CH35" s="213"/>
      <c r="CI35" s="213"/>
      <c r="CJ35" s="213"/>
      <c r="CK35" s="213"/>
      <c r="CL35" s="213"/>
      <c r="CM35" s="213"/>
      <c r="CN35" s="213"/>
      <c r="CO35" s="213"/>
      <c r="CP35" s="213"/>
      <c r="CQ35" s="213"/>
      <c r="CR35" s="213"/>
      <c r="CS35" s="213"/>
      <c r="CT35" s="213"/>
      <c r="CU35" s="213"/>
      <c r="CV35" s="213"/>
      <c r="CW35" s="213"/>
      <c r="CX35" s="213"/>
      <c r="CY35" s="213"/>
      <c r="CZ35" s="213"/>
      <c r="DA35" s="213"/>
      <c r="DB35" s="213"/>
      <c r="DC35" s="213"/>
      <c r="DD35" s="213"/>
      <c r="DE35" s="213"/>
      <c r="DF35" s="213"/>
      <c r="DG35" s="213"/>
      <c r="DH35" s="213"/>
      <c r="DI35" s="213"/>
      <c r="DJ35" s="213"/>
      <c r="DK35" s="213"/>
      <c r="DL35" s="213"/>
      <c r="DM35" s="213"/>
      <c r="DN35" s="213"/>
      <c r="DO35" s="213"/>
      <c r="DP35" s="213"/>
      <c r="DQ35" s="213"/>
      <c r="DR35" s="213"/>
      <c r="DS35" s="213"/>
      <c r="DT35" s="213"/>
      <c r="DU35" s="213"/>
      <c r="DV35" s="213"/>
      <c r="DW35" s="213"/>
      <c r="DX35" s="213"/>
      <c r="DY35" s="213"/>
      <c r="DZ35" s="213"/>
      <c r="EA35" s="213"/>
      <c r="EB35" s="213"/>
      <c r="EC35" s="213"/>
      <c r="ED35" s="213"/>
      <c r="EE35" s="213"/>
      <c r="EF35" s="213"/>
      <c r="EG35" s="213"/>
      <c r="EH35" s="213"/>
      <c r="EI35" s="213"/>
      <c r="EJ35" s="213"/>
      <c r="EK35" s="213"/>
      <c r="EL35" s="213"/>
      <c r="EM35" s="213"/>
      <c r="EN35" s="213"/>
      <c r="EO35" s="213"/>
      <c r="EP35" s="213"/>
      <c r="EQ35" s="213"/>
      <c r="ER35" s="213"/>
      <c r="ES35" s="213"/>
      <c r="ET35" s="213"/>
      <c r="EU35" s="213"/>
      <c r="EV35" s="213"/>
      <c r="EW35" s="213"/>
      <c r="EX35" s="213"/>
      <c r="EY35" s="213"/>
      <c r="EZ35" s="213"/>
      <c r="FA35" s="213"/>
      <c r="FB35" s="213"/>
      <c r="FC35" s="213"/>
      <c r="FD35" s="213"/>
      <c r="FE35" s="213"/>
      <c r="FF35" s="213"/>
      <c r="FG35" s="213"/>
      <c r="FH35" s="213"/>
      <c r="FI35" s="213"/>
      <c r="FJ35" s="213"/>
      <c r="FK35" s="213"/>
      <c r="FL35" s="213"/>
      <c r="FM35" s="213"/>
      <c r="FN35" s="213"/>
      <c r="FO35" s="213"/>
      <c r="FP35" s="213"/>
      <c r="FQ35" s="213"/>
      <c r="FR35" s="213"/>
      <c r="FS35" s="213"/>
      <c r="FT35" s="213"/>
      <c r="FU35" s="213"/>
      <c r="FV35" s="213"/>
      <c r="FW35" s="213"/>
      <c r="FX35" s="213"/>
      <c r="FY35" s="213"/>
      <c r="FZ35" s="213"/>
      <c r="GA35" s="213"/>
      <c r="GB35" s="213"/>
      <c r="GC35" s="213"/>
      <c r="GD35" s="213"/>
      <c r="GE35" s="213"/>
      <c r="GF35" s="213"/>
      <c r="GG35" s="213"/>
      <c r="GH35" s="213"/>
      <c r="GI35" s="213"/>
      <c r="GJ35" s="213"/>
      <c r="GK35" s="213"/>
      <c r="GL35" s="213"/>
      <c r="GM35" s="213"/>
      <c r="GN35" s="213"/>
      <c r="GO35" s="213"/>
      <c r="GP35" s="213"/>
      <c r="GQ35" s="213"/>
      <c r="GR35" s="213"/>
      <c r="GS35" s="213"/>
      <c r="GT35" s="213"/>
      <c r="GU35" s="213"/>
      <c r="GV35" s="213"/>
      <c r="GW35" s="213"/>
      <c r="GX35" s="213"/>
      <c r="GY35" s="213"/>
      <c r="GZ35" s="213"/>
      <c r="HA35" s="213"/>
      <c r="HB35" s="213"/>
      <c r="HC35" s="213"/>
      <c r="HD35" s="213"/>
      <c r="HE35" s="213"/>
      <c r="HF35" s="213"/>
      <c r="HG35" s="213"/>
      <c r="HH35" s="213"/>
      <c r="HI35" s="213"/>
      <c r="HJ35" s="213"/>
      <c r="HK35" s="213"/>
      <c r="HL35" s="213"/>
      <c r="HM35" s="213"/>
      <c r="HN35" s="213"/>
      <c r="HO35" s="213"/>
      <c r="HP35" s="213"/>
      <c r="HQ35" s="213"/>
      <c r="HR35" s="213"/>
      <c r="HS35" s="213"/>
      <c r="HT35" s="213"/>
      <c r="HU35" s="213"/>
      <c r="HV35" s="213"/>
      <c r="HW35" s="213"/>
      <c r="HX35" s="213"/>
      <c r="HY35" s="213"/>
      <c r="HZ35" s="213"/>
      <c r="IA35" s="213"/>
      <c r="IB35" s="213"/>
      <c r="IC35" s="213"/>
      <c r="ID35" s="213"/>
      <c r="IE35" s="213"/>
      <c r="IF35" s="213"/>
      <c r="IG35" s="213"/>
      <c r="IH35" s="213"/>
      <c r="II35" s="213"/>
      <c r="IJ35" s="213"/>
      <c r="IK35" s="213"/>
      <c r="IL35" s="213"/>
      <c r="IM35" s="213"/>
    </row>
    <row r="36" spans="1:247">
      <c r="A36" s="213"/>
      <c r="B36" s="214"/>
      <c r="C36" s="214"/>
      <c r="D36" s="214"/>
      <c r="E36" s="214"/>
      <c r="F36" s="215" t="s">
        <v>168</v>
      </c>
      <c r="G36" s="222"/>
      <c r="H36" s="221"/>
      <c r="I36" s="212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  <c r="BI36" s="213"/>
      <c r="BJ36" s="213"/>
      <c r="BK36" s="213"/>
      <c r="BL36" s="213"/>
      <c r="BM36" s="213"/>
      <c r="BN36" s="213"/>
      <c r="BO36" s="213"/>
      <c r="BP36" s="213"/>
      <c r="BQ36" s="213"/>
      <c r="BR36" s="213"/>
      <c r="BS36" s="213"/>
      <c r="BT36" s="213"/>
      <c r="BU36" s="213"/>
      <c r="BV36" s="213"/>
      <c r="BW36" s="213"/>
      <c r="BX36" s="213"/>
      <c r="BY36" s="213"/>
      <c r="BZ36" s="213"/>
      <c r="CA36" s="213"/>
      <c r="CB36" s="213"/>
      <c r="CC36" s="213"/>
      <c r="CD36" s="213"/>
      <c r="CE36" s="213"/>
      <c r="CF36" s="213"/>
      <c r="CG36" s="213"/>
      <c r="CH36" s="213"/>
      <c r="CI36" s="213"/>
      <c r="CJ36" s="213"/>
      <c r="CK36" s="213"/>
      <c r="CL36" s="213"/>
      <c r="CM36" s="213"/>
      <c r="CN36" s="213"/>
      <c r="CO36" s="213"/>
      <c r="CP36" s="213"/>
      <c r="CQ36" s="213"/>
      <c r="CR36" s="213"/>
      <c r="CS36" s="213"/>
      <c r="CT36" s="213"/>
      <c r="CU36" s="213"/>
      <c r="CV36" s="213"/>
      <c r="CW36" s="213"/>
      <c r="CX36" s="213"/>
      <c r="CY36" s="213"/>
      <c r="CZ36" s="213"/>
      <c r="DA36" s="213"/>
      <c r="DB36" s="213"/>
      <c r="DC36" s="213"/>
      <c r="DD36" s="213"/>
      <c r="DE36" s="213"/>
      <c r="DF36" s="213"/>
      <c r="DG36" s="213"/>
      <c r="DH36" s="213"/>
      <c r="DI36" s="213"/>
      <c r="DJ36" s="213"/>
      <c r="DK36" s="213"/>
      <c r="DL36" s="213"/>
      <c r="DM36" s="213"/>
      <c r="DN36" s="213"/>
      <c r="DO36" s="213"/>
      <c r="DP36" s="213"/>
      <c r="DQ36" s="213"/>
      <c r="DR36" s="213"/>
      <c r="DS36" s="213"/>
      <c r="DT36" s="213"/>
      <c r="DU36" s="213"/>
      <c r="DV36" s="213"/>
      <c r="DW36" s="213"/>
      <c r="DX36" s="213"/>
      <c r="DY36" s="213"/>
      <c r="DZ36" s="213"/>
      <c r="EA36" s="213"/>
      <c r="EB36" s="213"/>
      <c r="EC36" s="213"/>
      <c r="ED36" s="213"/>
      <c r="EE36" s="213"/>
      <c r="EF36" s="213"/>
      <c r="EG36" s="213"/>
      <c r="EH36" s="213"/>
      <c r="EI36" s="213"/>
      <c r="EJ36" s="213"/>
      <c r="EK36" s="213"/>
      <c r="EL36" s="213"/>
      <c r="EM36" s="213"/>
      <c r="EN36" s="213"/>
      <c r="EO36" s="213"/>
      <c r="EP36" s="213"/>
      <c r="EQ36" s="213"/>
      <c r="ER36" s="213"/>
      <c r="ES36" s="213"/>
      <c r="ET36" s="213"/>
      <c r="EU36" s="213"/>
      <c r="EV36" s="213"/>
      <c r="EW36" s="213"/>
      <c r="EX36" s="213"/>
      <c r="EY36" s="213"/>
      <c r="EZ36" s="213"/>
      <c r="FA36" s="213"/>
      <c r="FB36" s="213"/>
      <c r="FC36" s="213"/>
      <c r="FD36" s="213"/>
      <c r="FE36" s="213"/>
      <c r="FF36" s="213"/>
      <c r="FG36" s="213"/>
      <c r="FH36" s="213"/>
      <c r="FI36" s="213"/>
      <c r="FJ36" s="213"/>
      <c r="FK36" s="213"/>
      <c r="FL36" s="213"/>
      <c r="FM36" s="213"/>
      <c r="FN36" s="213"/>
      <c r="FO36" s="213"/>
      <c r="FP36" s="213"/>
      <c r="FQ36" s="213"/>
      <c r="FR36" s="213"/>
      <c r="FS36" s="213"/>
      <c r="FT36" s="213"/>
      <c r="FU36" s="213"/>
      <c r="FV36" s="213"/>
      <c r="FW36" s="213"/>
      <c r="FX36" s="213"/>
      <c r="FY36" s="213"/>
      <c r="FZ36" s="213"/>
      <c r="GA36" s="213"/>
      <c r="GB36" s="213"/>
      <c r="GC36" s="213"/>
      <c r="GD36" s="213"/>
      <c r="GE36" s="213"/>
      <c r="GF36" s="213"/>
      <c r="GG36" s="213"/>
      <c r="GH36" s="213"/>
      <c r="GI36" s="213"/>
      <c r="GJ36" s="213"/>
      <c r="GK36" s="213"/>
      <c r="GL36" s="213"/>
      <c r="GM36" s="213"/>
      <c r="GN36" s="213"/>
      <c r="GO36" s="213"/>
      <c r="GP36" s="213"/>
      <c r="GQ36" s="213"/>
      <c r="GR36" s="213"/>
      <c r="GS36" s="213"/>
      <c r="GT36" s="213"/>
      <c r="GU36" s="213"/>
      <c r="GV36" s="213"/>
      <c r="GW36" s="213"/>
      <c r="GX36" s="213"/>
      <c r="GY36" s="213"/>
      <c r="GZ36" s="213"/>
      <c r="HA36" s="213"/>
      <c r="HB36" s="213"/>
      <c r="HC36" s="213"/>
      <c r="HD36" s="213"/>
      <c r="HE36" s="213"/>
      <c r="HF36" s="213"/>
      <c r="HG36" s="213"/>
      <c r="HH36" s="213"/>
      <c r="HI36" s="213"/>
      <c r="HJ36" s="213"/>
      <c r="HK36" s="213"/>
      <c r="HL36" s="213"/>
      <c r="HM36" s="213"/>
      <c r="HN36" s="213"/>
      <c r="HO36" s="213"/>
      <c r="HP36" s="213"/>
      <c r="HQ36" s="213"/>
      <c r="HR36" s="213"/>
      <c r="HS36" s="213"/>
      <c r="HT36" s="213"/>
      <c r="HU36" s="213"/>
      <c r="HV36" s="213"/>
      <c r="HW36" s="213"/>
      <c r="HX36" s="213"/>
      <c r="HY36" s="213"/>
      <c r="HZ36" s="213"/>
      <c r="IA36" s="213"/>
      <c r="IB36" s="213"/>
      <c r="IC36" s="213"/>
      <c r="ID36" s="213"/>
      <c r="IE36" s="213"/>
      <c r="IF36" s="213"/>
      <c r="IG36" s="213"/>
      <c r="IH36" s="213"/>
      <c r="II36" s="213"/>
      <c r="IJ36" s="213"/>
      <c r="IK36" s="213"/>
      <c r="IL36" s="213"/>
      <c r="IM36" s="213"/>
    </row>
    <row r="37" spans="1:247">
      <c r="A37" s="213"/>
      <c r="B37" s="214"/>
      <c r="C37" s="214"/>
      <c r="D37" s="214"/>
      <c r="E37" s="214"/>
      <c r="F37" s="217"/>
      <c r="G37" s="217"/>
      <c r="H37" s="217"/>
      <c r="I37" s="216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  <c r="BI37" s="213"/>
      <c r="BJ37" s="213"/>
      <c r="BK37" s="213"/>
      <c r="BL37" s="213"/>
      <c r="BM37" s="213"/>
      <c r="BN37" s="213"/>
      <c r="BO37" s="213"/>
      <c r="BP37" s="213"/>
      <c r="BQ37" s="213"/>
      <c r="BR37" s="213"/>
      <c r="BS37" s="213"/>
      <c r="BT37" s="213"/>
      <c r="BU37" s="213"/>
      <c r="BV37" s="213"/>
      <c r="BW37" s="213"/>
      <c r="BX37" s="213"/>
      <c r="BY37" s="213"/>
      <c r="BZ37" s="213"/>
      <c r="CA37" s="213"/>
      <c r="CB37" s="213"/>
      <c r="CC37" s="213"/>
      <c r="CD37" s="213"/>
      <c r="CE37" s="213"/>
      <c r="CF37" s="213"/>
      <c r="CG37" s="213"/>
      <c r="CH37" s="213"/>
      <c r="CI37" s="213"/>
      <c r="CJ37" s="213"/>
      <c r="CK37" s="213"/>
      <c r="CL37" s="213"/>
      <c r="CM37" s="213"/>
      <c r="CN37" s="213"/>
      <c r="CO37" s="213"/>
      <c r="CP37" s="213"/>
      <c r="CQ37" s="213"/>
      <c r="CR37" s="213"/>
      <c r="CS37" s="213"/>
      <c r="CT37" s="213"/>
      <c r="CU37" s="213"/>
      <c r="CV37" s="213"/>
      <c r="CW37" s="213"/>
      <c r="CX37" s="213"/>
      <c r="CY37" s="213"/>
      <c r="CZ37" s="213"/>
      <c r="DA37" s="213"/>
      <c r="DB37" s="213"/>
      <c r="DC37" s="213"/>
      <c r="DD37" s="213"/>
      <c r="DE37" s="213"/>
      <c r="DF37" s="213"/>
      <c r="DG37" s="213"/>
      <c r="DH37" s="213"/>
      <c r="DI37" s="213"/>
      <c r="DJ37" s="213"/>
      <c r="DK37" s="213"/>
      <c r="DL37" s="213"/>
      <c r="DM37" s="213"/>
      <c r="DN37" s="213"/>
      <c r="DO37" s="213"/>
      <c r="DP37" s="213"/>
      <c r="DQ37" s="213"/>
      <c r="DR37" s="213"/>
      <c r="DS37" s="213"/>
      <c r="DT37" s="213"/>
      <c r="DU37" s="213"/>
      <c r="DV37" s="213"/>
      <c r="DW37" s="213"/>
      <c r="DX37" s="213"/>
      <c r="DY37" s="213"/>
      <c r="DZ37" s="213"/>
      <c r="EA37" s="213"/>
      <c r="EB37" s="213"/>
      <c r="EC37" s="213"/>
      <c r="ED37" s="213"/>
      <c r="EE37" s="213"/>
      <c r="EF37" s="213"/>
      <c r="EG37" s="213"/>
      <c r="EH37" s="213"/>
      <c r="EI37" s="213"/>
      <c r="EJ37" s="213"/>
      <c r="EK37" s="213"/>
      <c r="EL37" s="213"/>
      <c r="EM37" s="213"/>
      <c r="EN37" s="213"/>
      <c r="EO37" s="213"/>
      <c r="EP37" s="213"/>
      <c r="EQ37" s="213"/>
      <c r="ER37" s="213"/>
      <c r="ES37" s="213"/>
      <c r="ET37" s="213"/>
      <c r="EU37" s="213"/>
      <c r="EV37" s="213"/>
      <c r="EW37" s="213"/>
      <c r="EX37" s="213"/>
      <c r="EY37" s="213"/>
      <c r="EZ37" s="213"/>
      <c r="FA37" s="213"/>
      <c r="FB37" s="213"/>
      <c r="FC37" s="213"/>
      <c r="FD37" s="213"/>
      <c r="FE37" s="213"/>
      <c r="FF37" s="213"/>
      <c r="FG37" s="213"/>
      <c r="FH37" s="213"/>
      <c r="FI37" s="213"/>
      <c r="FJ37" s="213"/>
      <c r="FK37" s="213"/>
      <c r="FL37" s="213"/>
      <c r="FM37" s="213"/>
      <c r="FN37" s="213"/>
      <c r="FO37" s="213"/>
      <c r="FP37" s="213"/>
      <c r="FQ37" s="213"/>
      <c r="FR37" s="213"/>
      <c r="FS37" s="213"/>
      <c r="FT37" s="213"/>
      <c r="FU37" s="213"/>
      <c r="FV37" s="213"/>
      <c r="FW37" s="213"/>
      <c r="FX37" s="213"/>
      <c r="FY37" s="213"/>
      <c r="FZ37" s="213"/>
      <c r="GA37" s="213"/>
      <c r="GB37" s="213"/>
      <c r="GC37" s="213"/>
      <c r="GD37" s="213"/>
      <c r="GE37" s="213"/>
      <c r="GF37" s="213"/>
      <c r="GG37" s="213"/>
      <c r="GH37" s="213"/>
      <c r="GI37" s="213"/>
      <c r="GJ37" s="213"/>
      <c r="GK37" s="213"/>
      <c r="GL37" s="213"/>
      <c r="GM37" s="213"/>
      <c r="GN37" s="213"/>
      <c r="GO37" s="213"/>
      <c r="GP37" s="213"/>
      <c r="GQ37" s="213"/>
      <c r="GR37" s="213"/>
      <c r="GS37" s="213"/>
      <c r="GT37" s="213"/>
      <c r="GU37" s="213"/>
      <c r="GV37" s="213"/>
      <c r="GW37" s="213"/>
      <c r="GX37" s="213"/>
      <c r="GY37" s="213"/>
      <c r="GZ37" s="213"/>
      <c r="HA37" s="213"/>
      <c r="HB37" s="213"/>
      <c r="HC37" s="213"/>
      <c r="HD37" s="213"/>
      <c r="HE37" s="213"/>
      <c r="HF37" s="213"/>
      <c r="HG37" s="213"/>
      <c r="HH37" s="213"/>
      <c r="HI37" s="213"/>
      <c r="HJ37" s="213"/>
      <c r="HK37" s="213"/>
      <c r="HL37" s="213"/>
      <c r="HM37" s="213"/>
      <c r="HN37" s="213"/>
      <c r="HO37" s="213"/>
      <c r="HP37" s="213"/>
      <c r="HQ37" s="213"/>
      <c r="HR37" s="213"/>
      <c r="HS37" s="213"/>
      <c r="HT37" s="213"/>
      <c r="HU37" s="213"/>
      <c r="HV37" s="213"/>
      <c r="HW37" s="213"/>
      <c r="HX37" s="213"/>
      <c r="HY37" s="213"/>
      <c r="HZ37" s="213"/>
      <c r="IA37" s="213"/>
      <c r="IB37" s="213"/>
      <c r="IC37" s="213"/>
      <c r="ID37" s="213"/>
      <c r="IE37" s="213"/>
      <c r="IF37" s="213"/>
      <c r="IG37" s="213"/>
      <c r="IH37" s="213"/>
      <c r="II37" s="213"/>
      <c r="IJ37" s="213"/>
      <c r="IK37" s="213"/>
      <c r="IL37" s="213"/>
      <c r="IM37" s="213"/>
    </row>
    <row r="38" spans="1:247">
      <c r="A38" s="213"/>
      <c r="B38" s="214"/>
      <c r="C38" s="214"/>
      <c r="D38" s="214"/>
      <c r="E38" s="214"/>
      <c r="F38" s="217"/>
      <c r="G38" s="217"/>
      <c r="H38" s="217"/>
      <c r="I38" s="216"/>
      <c r="J38" s="212"/>
      <c r="K38" s="212"/>
      <c r="L38" s="212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  <c r="BI38" s="212"/>
      <c r="BJ38" s="212"/>
      <c r="BK38" s="212"/>
      <c r="BL38" s="212"/>
      <c r="BM38" s="212"/>
      <c r="BN38" s="212"/>
      <c r="BO38" s="212"/>
      <c r="BP38" s="212"/>
      <c r="BQ38" s="212"/>
      <c r="BR38" s="212"/>
      <c r="BS38" s="212"/>
      <c r="BT38" s="212"/>
      <c r="BU38" s="212"/>
      <c r="BV38" s="212"/>
      <c r="BW38" s="212"/>
      <c r="BX38" s="212"/>
      <c r="BY38" s="212"/>
      <c r="BZ38" s="212"/>
      <c r="CA38" s="212"/>
      <c r="CB38" s="212"/>
      <c r="CC38" s="212"/>
      <c r="CD38" s="212"/>
      <c r="CE38" s="212"/>
      <c r="CF38" s="212"/>
      <c r="CG38" s="212"/>
      <c r="CH38" s="212"/>
      <c r="CI38" s="212"/>
      <c r="CJ38" s="212"/>
      <c r="CK38" s="212"/>
      <c r="CL38" s="212"/>
      <c r="CM38" s="212"/>
      <c r="CN38" s="212"/>
      <c r="CO38" s="212"/>
      <c r="CP38" s="212"/>
      <c r="CQ38" s="212"/>
      <c r="CR38" s="212"/>
      <c r="CS38" s="212"/>
      <c r="CT38" s="212"/>
      <c r="CU38" s="212"/>
      <c r="CV38" s="212"/>
      <c r="CW38" s="212"/>
      <c r="CX38" s="212"/>
      <c r="CY38" s="212"/>
      <c r="CZ38" s="212"/>
      <c r="DA38" s="212"/>
      <c r="DB38" s="212"/>
      <c r="DC38" s="212"/>
      <c r="DD38" s="212"/>
      <c r="DE38" s="212"/>
      <c r="DF38" s="212"/>
      <c r="DG38" s="212"/>
      <c r="DH38" s="212"/>
      <c r="DI38" s="212"/>
      <c r="DJ38" s="212"/>
      <c r="DK38" s="212"/>
      <c r="DL38" s="212"/>
      <c r="DM38" s="212"/>
      <c r="DN38" s="212"/>
      <c r="DO38" s="212"/>
      <c r="DP38" s="212"/>
      <c r="DQ38" s="212"/>
      <c r="DR38" s="212"/>
      <c r="DS38" s="212"/>
      <c r="DT38" s="212"/>
      <c r="DU38" s="212"/>
      <c r="DV38" s="212"/>
      <c r="DW38" s="212"/>
      <c r="DX38" s="212"/>
      <c r="DY38" s="212"/>
      <c r="DZ38" s="212"/>
      <c r="EA38" s="212"/>
      <c r="EB38" s="212"/>
      <c r="EC38" s="212"/>
      <c r="ED38" s="212"/>
      <c r="EE38" s="212"/>
      <c r="EF38" s="212"/>
      <c r="EG38" s="212"/>
      <c r="EH38" s="212"/>
      <c r="EI38" s="212"/>
      <c r="EJ38" s="212"/>
      <c r="EK38" s="212"/>
      <c r="EL38" s="212"/>
      <c r="EM38" s="212"/>
      <c r="EN38" s="212"/>
      <c r="EO38" s="212"/>
      <c r="EP38" s="212"/>
      <c r="EQ38" s="212"/>
      <c r="ER38" s="212"/>
      <c r="ES38" s="212"/>
      <c r="ET38" s="212"/>
      <c r="EU38" s="212"/>
      <c r="EV38" s="212"/>
      <c r="EW38" s="212"/>
      <c r="EX38" s="212"/>
      <c r="EY38" s="212"/>
      <c r="EZ38" s="212"/>
      <c r="FA38" s="212"/>
      <c r="FB38" s="212"/>
      <c r="FC38" s="212"/>
      <c r="FD38" s="212"/>
      <c r="FE38" s="212"/>
      <c r="FF38" s="212"/>
      <c r="FG38" s="212"/>
      <c r="FH38" s="212"/>
      <c r="FI38" s="212"/>
      <c r="FJ38" s="212"/>
      <c r="FK38" s="212"/>
      <c r="FL38" s="212"/>
      <c r="FM38" s="212"/>
      <c r="FN38" s="212"/>
      <c r="FO38" s="212"/>
      <c r="FP38" s="212"/>
      <c r="FQ38" s="212"/>
      <c r="FR38" s="212"/>
      <c r="FS38" s="212"/>
      <c r="FT38" s="212"/>
      <c r="FU38" s="212"/>
      <c r="FV38" s="212"/>
      <c r="FW38" s="212"/>
      <c r="FX38" s="212"/>
      <c r="FY38" s="212"/>
      <c r="FZ38" s="212"/>
      <c r="GA38" s="212"/>
      <c r="GB38" s="212"/>
      <c r="GC38" s="212"/>
      <c r="GD38" s="212"/>
      <c r="GE38" s="212"/>
      <c r="GF38" s="212"/>
      <c r="GG38" s="212"/>
      <c r="GH38" s="212"/>
      <c r="GI38" s="212"/>
      <c r="GJ38" s="212"/>
      <c r="GK38" s="212"/>
      <c r="GL38" s="212"/>
      <c r="GM38" s="212"/>
      <c r="GN38" s="212"/>
      <c r="GO38" s="212"/>
      <c r="GP38" s="212"/>
      <c r="GQ38" s="212"/>
      <c r="GR38" s="212"/>
      <c r="GS38" s="212"/>
      <c r="GT38" s="212"/>
      <c r="GU38" s="212"/>
      <c r="GV38" s="212"/>
      <c r="GW38" s="212"/>
      <c r="GX38" s="212"/>
      <c r="GY38" s="212"/>
      <c r="GZ38" s="212"/>
      <c r="HA38" s="212"/>
      <c r="HB38" s="212"/>
      <c r="HC38" s="212"/>
      <c r="HD38" s="212"/>
      <c r="HE38" s="212"/>
      <c r="HF38" s="212"/>
      <c r="HG38" s="212"/>
      <c r="HH38" s="212"/>
      <c r="HI38" s="212"/>
      <c r="HJ38" s="212"/>
      <c r="HK38" s="212"/>
      <c r="HL38" s="212"/>
      <c r="HM38" s="212"/>
      <c r="HN38" s="212"/>
      <c r="HO38" s="212"/>
      <c r="HP38" s="212"/>
      <c r="HQ38" s="212"/>
      <c r="HR38" s="212"/>
      <c r="HS38" s="212"/>
      <c r="HT38" s="212"/>
      <c r="HU38" s="212"/>
      <c r="HV38" s="212"/>
      <c r="HW38" s="212"/>
      <c r="HX38" s="212"/>
      <c r="HY38" s="212"/>
      <c r="HZ38" s="212"/>
      <c r="IA38" s="212"/>
      <c r="IB38" s="212"/>
      <c r="IC38" s="212"/>
      <c r="ID38" s="212"/>
      <c r="IE38" s="212"/>
      <c r="IF38" s="212"/>
      <c r="IG38" s="212"/>
      <c r="IH38" s="212"/>
      <c r="II38" s="212"/>
      <c r="IJ38" s="212"/>
      <c r="IK38" s="212"/>
      <c r="IL38" s="212"/>
      <c r="IM38" s="212"/>
    </row>
    <row r="39" spans="1:247">
      <c r="A39" s="213"/>
      <c r="B39" s="214"/>
      <c r="C39" s="214"/>
      <c r="D39" s="214"/>
      <c r="E39" s="214"/>
      <c r="F39" s="277"/>
      <c r="G39" s="277"/>
      <c r="H39" s="277"/>
      <c r="I39" s="277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  <c r="BI39" s="213"/>
      <c r="BJ39" s="213"/>
      <c r="BK39" s="213"/>
      <c r="BL39" s="213"/>
      <c r="BM39" s="213"/>
      <c r="BN39" s="213"/>
      <c r="BO39" s="213"/>
      <c r="BP39" s="213"/>
      <c r="BQ39" s="213"/>
      <c r="BR39" s="213"/>
      <c r="BS39" s="213"/>
      <c r="BT39" s="213"/>
      <c r="BU39" s="213"/>
      <c r="BV39" s="213"/>
      <c r="BW39" s="213"/>
      <c r="BX39" s="213"/>
      <c r="BY39" s="213"/>
      <c r="BZ39" s="213"/>
      <c r="CA39" s="213"/>
      <c r="CB39" s="213"/>
      <c r="CC39" s="213"/>
      <c r="CD39" s="213"/>
      <c r="CE39" s="213"/>
      <c r="CF39" s="213"/>
      <c r="CG39" s="213"/>
      <c r="CH39" s="213"/>
      <c r="CI39" s="213"/>
      <c r="CJ39" s="213"/>
      <c r="CK39" s="213"/>
      <c r="CL39" s="213"/>
      <c r="CM39" s="213"/>
      <c r="CN39" s="213"/>
      <c r="CO39" s="213"/>
      <c r="CP39" s="213"/>
      <c r="CQ39" s="213"/>
      <c r="CR39" s="213"/>
      <c r="CS39" s="213"/>
      <c r="CT39" s="213"/>
      <c r="CU39" s="213"/>
      <c r="CV39" s="213"/>
      <c r="CW39" s="213"/>
      <c r="CX39" s="213"/>
      <c r="CY39" s="213"/>
      <c r="CZ39" s="213"/>
      <c r="DA39" s="213"/>
      <c r="DB39" s="213"/>
      <c r="DC39" s="213"/>
      <c r="DD39" s="213"/>
      <c r="DE39" s="213"/>
      <c r="DF39" s="213"/>
      <c r="DG39" s="213"/>
      <c r="DH39" s="213"/>
      <c r="DI39" s="213"/>
      <c r="DJ39" s="213"/>
      <c r="DK39" s="213"/>
      <c r="DL39" s="213"/>
      <c r="DM39" s="213"/>
      <c r="DN39" s="213"/>
      <c r="DO39" s="213"/>
      <c r="DP39" s="213"/>
      <c r="DQ39" s="213"/>
      <c r="DR39" s="213"/>
      <c r="DS39" s="213"/>
      <c r="DT39" s="213"/>
      <c r="DU39" s="213"/>
      <c r="DV39" s="213"/>
      <c r="DW39" s="213"/>
      <c r="DX39" s="213"/>
      <c r="DY39" s="213"/>
      <c r="DZ39" s="213"/>
      <c r="EA39" s="213"/>
      <c r="EB39" s="213"/>
      <c r="EC39" s="213"/>
      <c r="ED39" s="213"/>
      <c r="EE39" s="213"/>
      <c r="EF39" s="213"/>
      <c r="EG39" s="213"/>
      <c r="EH39" s="213"/>
      <c r="EI39" s="213"/>
      <c r="EJ39" s="213"/>
      <c r="EK39" s="213"/>
      <c r="EL39" s="213"/>
      <c r="EM39" s="213"/>
      <c r="EN39" s="213"/>
      <c r="EO39" s="213"/>
      <c r="EP39" s="213"/>
      <c r="EQ39" s="213"/>
      <c r="ER39" s="213"/>
      <c r="ES39" s="213"/>
      <c r="ET39" s="213"/>
      <c r="EU39" s="213"/>
      <c r="EV39" s="213"/>
      <c r="EW39" s="213"/>
      <c r="EX39" s="213"/>
      <c r="EY39" s="213"/>
      <c r="EZ39" s="213"/>
      <c r="FA39" s="213"/>
      <c r="FB39" s="213"/>
      <c r="FC39" s="213"/>
      <c r="FD39" s="213"/>
      <c r="FE39" s="213"/>
      <c r="FF39" s="213"/>
      <c r="FG39" s="213"/>
      <c r="FH39" s="213"/>
      <c r="FI39" s="213"/>
      <c r="FJ39" s="213"/>
      <c r="FK39" s="213"/>
      <c r="FL39" s="213"/>
      <c r="FM39" s="213"/>
      <c r="FN39" s="213"/>
      <c r="FO39" s="213"/>
      <c r="FP39" s="213"/>
      <c r="FQ39" s="213"/>
      <c r="FR39" s="213"/>
      <c r="FS39" s="213"/>
      <c r="FT39" s="213"/>
      <c r="FU39" s="213"/>
      <c r="FV39" s="213"/>
      <c r="FW39" s="213"/>
      <c r="FX39" s="213"/>
      <c r="FY39" s="213"/>
      <c r="FZ39" s="213"/>
      <c r="GA39" s="213"/>
      <c r="GB39" s="213"/>
      <c r="GC39" s="213"/>
      <c r="GD39" s="213"/>
      <c r="GE39" s="213"/>
      <c r="GF39" s="213"/>
      <c r="GG39" s="213"/>
      <c r="GH39" s="213"/>
      <c r="GI39" s="213"/>
      <c r="GJ39" s="213"/>
      <c r="GK39" s="213"/>
      <c r="GL39" s="213"/>
      <c r="GM39" s="213"/>
      <c r="GN39" s="213"/>
      <c r="GO39" s="213"/>
      <c r="GP39" s="213"/>
      <c r="GQ39" s="213"/>
      <c r="GR39" s="213"/>
      <c r="GS39" s="213"/>
      <c r="GT39" s="213"/>
      <c r="GU39" s="213"/>
      <c r="GV39" s="213"/>
      <c r="GW39" s="213"/>
      <c r="GX39" s="213"/>
      <c r="GY39" s="213"/>
      <c r="GZ39" s="213"/>
      <c r="HA39" s="213"/>
      <c r="HB39" s="213"/>
      <c r="HC39" s="213"/>
      <c r="HD39" s="213"/>
      <c r="HE39" s="213"/>
      <c r="HF39" s="213"/>
      <c r="HG39" s="213"/>
      <c r="HH39" s="213"/>
      <c r="HI39" s="213"/>
      <c r="HJ39" s="213"/>
      <c r="HK39" s="213"/>
      <c r="HL39" s="213"/>
      <c r="HM39" s="213"/>
      <c r="HN39" s="213"/>
      <c r="HO39" s="213"/>
      <c r="HP39" s="213"/>
      <c r="HQ39" s="213"/>
      <c r="HR39" s="213"/>
      <c r="HS39" s="213"/>
      <c r="HT39" s="213"/>
      <c r="HU39" s="213"/>
      <c r="HV39" s="213"/>
      <c r="HW39" s="213"/>
      <c r="HX39" s="213"/>
      <c r="HY39" s="213"/>
      <c r="HZ39" s="213"/>
      <c r="IA39" s="213"/>
      <c r="IB39" s="213"/>
      <c r="IC39" s="213"/>
      <c r="ID39" s="213"/>
      <c r="IE39" s="213"/>
      <c r="IF39" s="213"/>
      <c r="IG39" s="213"/>
      <c r="IH39" s="213"/>
      <c r="II39" s="213"/>
      <c r="IJ39" s="213"/>
      <c r="IK39" s="213"/>
      <c r="IL39" s="213"/>
      <c r="IM39" s="213"/>
    </row>
    <row r="40" spans="1:247" ht="15.75" customHeight="1">
      <c r="A40" s="213"/>
      <c r="B40" s="214"/>
      <c r="C40" s="214"/>
      <c r="D40" s="214"/>
      <c r="E40" s="214"/>
      <c r="F40" s="278" t="s">
        <v>169</v>
      </c>
      <c r="G40" s="278"/>
      <c r="H40" s="278"/>
      <c r="I40" s="278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  <c r="BI40" s="213"/>
      <c r="BJ40" s="213"/>
      <c r="BK40" s="213"/>
      <c r="BL40" s="213"/>
      <c r="BM40" s="213"/>
      <c r="BN40" s="213"/>
      <c r="BO40" s="213"/>
      <c r="BP40" s="213"/>
      <c r="BQ40" s="213"/>
      <c r="BR40" s="213"/>
      <c r="BS40" s="213"/>
      <c r="BT40" s="213"/>
      <c r="BU40" s="213"/>
      <c r="BV40" s="213"/>
      <c r="BW40" s="213"/>
      <c r="BX40" s="213"/>
      <c r="BY40" s="213"/>
      <c r="BZ40" s="213"/>
      <c r="CA40" s="213"/>
      <c r="CB40" s="213"/>
      <c r="CC40" s="213"/>
      <c r="CD40" s="213"/>
      <c r="CE40" s="213"/>
      <c r="CF40" s="213"/>
      <c r="CG40" s="213"/>
      <c r="CH40" s="213"/>
      <c r="CI40" s="213"/>
      <c r="CJ40" s="213"/>
      <c r="CK40" s="213"/>
      <c r="CL40" s="213"/>
      <c r="CM40" s="213"/>
      <c r="CN40" s="213"/>
      <c r="CO40" s="213"/>
      <c r="CP40" s="213"/>
      <c r="CQ40" s="213"/>
      <c r="CR40" s="213"/>
      <c r="CS40" s="213"/>
      <c r="CT40" s="213"/>
      <c r="CU40" s="213"/>
      <c r="CV40" s="213"/>
      <c r="CW40" s="213"/>
      <c r="CX40" s="213"/>
      <c r="CY40" s="213"/>
      <c r="CZ40" s="213"/>
      <c r="DA40" s="213"/>
      <c r="DB40" s="213"/>
      <c r="DC40" s="213"/>
      <c r="DD40" s="213"/>
      <c r="DE40" s="213"/>
      <c r="DF40" s="213"/>
      <c r="DG40" s="213"/>
      <c r="DH40" s="213"/>
      <c r="DI40" s="213"/>
      <c r="DJ40" s="213"/>
      <c r="DK40" s="213"/>
      <c r="DL40" s="213"/>
      <c r="DM40" s="213"/>
      <c r="DN40" s="213"/>
      <c r="DO40" s="213"/>
      <c r="DP40" s="213"/>
      <c r="DQ40" s="213"/>
      <c r="DR40" s="213"/>
      <c r="DS40" s="213"/>
      <c r="DT40" s="213"/>
      <c r="DU40" s="213"/>
      <c r="DV40" s="213"/>
      <c r="DW40" s="213"/>
      <c r="DX40" s="213"/>
      <c r="DY40" s="213"/>
      <c r="DZ40" s="213"/>
      <c r="EA40" s="213"/>
      <c r="EB40" s="213"/>
      <c r="EC40" s="213"/>
      <c r="ED40" s="213"/>
      <c r="EE40" s="213"/>
      <c r="EF40" s="213"/>
      <c r="EG40" s="213"/>
      <c r="EH40" s="213"/>
      <c r="EI40" s="213"/>
      <c r="EJ40" s="213"/>
      <c r="EK40" s="213"/>
      <c r="EL40" s="213"/>
      <c r="EM40" s="213"/>
      <c r="EN40" s="213"/>
      <c r="EO40" s="213"/>
      <c r="EP40" s="213"/>
      <c r="EQ40" s="213"/>
      <c r="ER40" s="213"/>
      <c r="ES40" s="213"/>
      <c r="ET40" s="213"/>
      <c r="EU40" s="213"/>
      <c r="EV40" s="213"/>
      <c r="EW40" s="213"/>
      <c r="EX40" s="213"/>
      <c r="EY40" s="213"/>
      <c r="EZ40" s="213"/>
      <c r="FA40" s="213"/>
      <c r="FB40" s="213"/>
      <c r="FC40" s="213"/>
      <c r="FD40" s="213"/>
      <c r="FE40" s="213"/>
      <c r="FF40" s="213"/>
      <c r="FG40" s="213"/>
      <c r="FH40" s="213"/>
      <c r="FI40" s="213"/>
      <c r="FJ40" s="213"/>
      <c r="FK40" s="213"/>
      <c r="FL40" s="213"/>
      <c r="FM40" s="213"/>
      <c r="FN40" s="213"/>
      <c r="FO40" s="213"/>
      <c r="FP40" s="213"/>
      <c r="FQ40" s="213"/>
      <c r="FR40" s="213"/>
      <c r="FS40" s="213"/>
      <c r="FT40" s="213"/>
      <c r="FU40" s="213"/>
      <c r="FV40" s="213"/>
      <c r="FW40" s="213"/>
      <c r="FX40" s="213"/>
      <c r="FY40" s="213"/>
      <c r="FZ40" s="213"/>
      <c r="GA40" s="213"/>
      <c r="GB40" s="213"/>
      <c r="GC40" s="213"/>
      <c r="GD40" s="213"/>
      <c r="GE40" s="213"/>
      <c r="GF40" s="213"/>
      <c r="GG40" s="213"/>
      <c r="GH40" s="213"/>
      <c r="GI40" s="213"/>
      <c r="GJ40" s="213"/>
      <c r="GK40" s="213"/>
      <c r="GL40" s="213"/>
      <c r="GM40" s="213"/>
      <c r="GN40" s="213"/>
      <c r="GO40" s="213"/>
      <c r="GP40" s="213"/>
      <c r="GQ40" s="213"/>
      <c r="GR40" s="213"/>
      <c r="GS40" s="213"/>
      <c r="GT40" s="213"/>
      <c r="GU40" s="213"/>
      <c r="GV40" s="213"/>
      <c r="GW40" s="213"/>
      <c r="GX40" s="213"/>
      <c r="GY40" s="213"/>
      <c r="GZ40" s="213"/>
      <c r="HA40" s="213"/>
      <c r="HB40" s="213"/>
      <c r="HC40" s="213"/>
      <c r="HD40" s="213"/>
      <c r="HE40" s="213"/>
      <c r="HF40" s="213"/>
      <c r="HG40" s="213"/>
      <c r="HH40" s="213"/>
      <c r="HI40" s="213"/>
      <c r="HJ40" s="213"/>
      <c r="HK40" s="213"/>
      <c r="HL40" s="213"/>
      <c r="HM40" s="213"/>
      <c r="HN40" s="213"/>
      <c r="HO40" s="213"/>
      <c r="HP40" s="213"/>
      <c r="HQ40" s="213"/>
      <c r="HR40" s="213"/>
      <c r="HS40" s="213"/>
      <c r="HT40" s="213"/>
      <c r="HU40" s="213"/>
      <c r="HV40" s="213"/>
      <c r="HW40" s="213"/>
      <c r="HX40" s="213"/>
      <c r="HY40" s="213"/>
      <c r="HZ40" s="213"/>
      <c r="IA40" s="213"/>
      <c r="IB40" s="213"/>
      <c r="IC40" s="213"/>
      <c r="ID40" s="213"/>
      <c r="IE40" s="213"/>
      <c r="IF40" s="213"/>
      <c r="IG40" s="213"/>
      <c r="IH40" s="213"/>
      <c r="II40" s="213"/>
      <c r="IJ40" s="213"/>
      <c r="IK40" s="213"/>
      <c r="IL40" s="213"/>
      <c r="IM40" s="213"/>
    </row>
    <row r="41" spans="1:247" ht="11.25" customHeight="1">
      <c r="A41" s="212"/>
      <c r="B41" s="212"/>
      <c r="C41" s="212"/>
      <c r="D41" s="212"/>
      <c r="E41" s="212"/>
      <c r="F41" s="212"/>
      <c r="G41" s="212"/>
      <c r="H41" s="212"/>
      <c r="I41" s="212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  <c r="BI41" s="213"/>
      <c r="BJ41" s="213"/>
      <c r="BK41" s="213"/>
      <c r="BL41" s="213"/>
      <c r="BM41" s="213"/>
      <c r="BN41" s="213"/>
      <c r="BO41" s="213"/>
      <c r="BP41" s="213"/>
      <c r="BQ41" s="213"/>
      <c r="BR41" s="213"/>
      <c r="BS41" s="213"/>
      <c r="BT41" s="213"/>
      <c r="BU41" s="213"/>
      <c r="BV41" s="213"/>
      <c r="BW41" s="213"/>
      <c r="BX41" s="213"/>
      <c r="BY41" s="213"/>
      <c r="BZ41" s="213"/>
      <c r="CA41" s="213"/>
      <c r="CB41" s="213"/>
      <c r="CC41" s="213"/>
      <c r="CD41" s="213"/>
      <c r="CE41" s="213"/>
      <c r="CF41" s="213"/>
      <c r="CG41" s="213"/>
      <c r="CH41" s="213"/>
      <c r="CI41" s="213"/>
      <c r="CJ41" s="213"/>
      <c r="CK41" s="213"/>
      <c r="CL41" s="213"/>
      <c r="CM41" s="213"/>
      <c r="CN41" s="213"/>
      <c r="CO41" s="213"/>
      <c r="CP41" s="213"/>
      <c r="CQ41" s="213"/>
      <c r="CR41" s="213"/>
      <c r="CS41" s="213"/>
      <c r="CT41" s="213"/>
      <c r="CU41" s="213"/>
      <c r="CV41" s="213"/>
      <c r="CW41" s="213"/>
      <c r="CX41" s="213"/>
      <c r="CY41" s="213"/>
      <c r="CZ41" s="213"/>
      <c r="DA41" s="213"/>
      <c r="DB41" s="213"/>
      <c r="DC41" s="213"/>
      <c r="DD41" s="213"/>
      <c r="DE41" s="213"/>
      <c r="DF41" s="213"/>
      <c r="DG41" s="213"/>
      <c r="DH41" s="213"/>
      <c r="DI41" s="213"/>
      <c r="DJ41" s="213"/>
      <c r="DK41" s="213"/>
      <c r="DL41" s="213"/>
      <c r="DM41" s="213"/>
      <c r="DN41" s="213"/>
      <c r="DO41" s="213"/>
      <c r="DP41" s="213"/>
      <c r="DQ41" s="213"/>
      <c r="DR41" s="213"/>
      <c r="DS41" s="213"/>
      <c r="DT41" s="213"/>
      <c r="DU41" s="213"/>
      <c r="DV41" s="213"/>
      <c r="DW41" s="213"/>
      <c r="DX41" s="213"/>
      <c r="DY41" s="213"/>
      <c r="DZ41" s="213"/>
      <c r="EA41" s="213"/>
      <c r="EB41" s="213"/>
      <c r="EC41" s="213"/>
      <c r="ED41" s="213"/>
      <c r="EE41" s="213"/>
      <c r="EF41" s="213"/>
      <c r="EG41" s="213"/>
      <c r="EH41" s="213"/>
      <c r="EI41" s="213"/>
      <c r="EJ41" s="213"/>
      <c r="EK41" s="213"/>
      <c r="EL41" s="213"/>
      <c r="EM41" s="213"/>
      <c r="EN41" s="213"/>
      <c r="EO41" s="213"/>
      <c r="EP41" s="213"/>
      <c r="EQ41" s="213"/>
      <c r="ER41" s="213"/>
      <c r="ES41" s="213"/>
      <c r="ET41" s="213"/>
      <c r="EU41" s="213"/>
      <c r="EV41" s="213"/>
      <c r="EW41" s="213"/>
      <c r="EX41" s="213"/>
      <c r="EY41" s="213"/>
      <c r="EZ41" s="213"/>
      <c r="FA41" s="213"/>
      <c r="FB41" s="213"/>
      <c r="FC41" s="213"/>
      <c r="FD41" s="213"/>
      <c r="FE41" s="213"/>
      <c r="FF41" s="213"/>
      <c r="FG41" s="213"/>
      <c r="FH41" s="213"/>
      <c r="FI41" s="213"/>
      <c r="FJ41" s="213"/>
      <c r="FK41" s="213"/>
      <c r="FL41" s="213"/>
      <c r="FM41" s="213"/>
      <c r="FN41" s="213"/>
      <c r="FO41" s="213"/>
      <c r="FP41" s="213"/>
      <c r="FQ41" s="213"/>
      <c r="FR41" s="213"/>
      <c r="FS41" s="213"/>
      <c r="FT41" s="213"/>
      <c r="FU41" s="213"/>
      <c r="FV41" s="213"/>
      <c r="FW41" s="213"/>
      <c r="FX41" s="213"/>
      <c r="FY41" s="213"/>
      <c r="FZ41" s="213"/>
      <c r="GA41" s="213"/>
      <c r="GB41" s="213"/>
      <c r="GC41" s="213"/>
      <c r="GD41" s="213"/>
      <c r="GE41" s="213"/>
      <c r="GF41" s="213"/>
      <c r="GG41" s="213"/>
      <c r="GH41" s="213"/>
      <c r="GI41" s="213"/>
      <c r="GJ41" s="213"/>
      <c r="GK41" s="213"/>
      <c r="GL41" s="213"/>
      <c r="GM41" s="213"/>
      <c r="GN41" s="213"/>
      <c r="GO41" s="213"/>
      <c r="GP41" s="213"/>
      <c r="GQ41" s="213"/>
      <c r="GR41" s="213"/>
      <c r="GS41" s="213"/>
      <c r="GT41" s="213"/>
      <c r="GU41" s="213"/>
      <c r="GV41" s="213"/>
      <c r="GW41" s="213"/>
      <c r="GX41" s="213"/>
      <c r="GY41" s="213"/>
      <c r="GZ41" s="213"/>
      <c r="HA41" s="213"/>
      <c r="HB41" s="213"/>
      <c r="HC41" s="213"/>
      <c r="HD41" s="213"/>
      <c r="HE41" s="213"/>
      <c r="HF41" s="213"/>
      <c r="HG41" s="213"/>
      <c r="HH41" s="213"/>
      <c r="HI41" s="213"/>
      <c r="HJ41" s="213"/>
      <c r="HK41" s="213"/>
      <c r="HL41" s="213"/>
      <c r="HM41" s="213"/>
      <c r="HN41" s="213"/>
      <c r="HO41" s="213"/>
      <c r="HP41" s="213"/>
      <c r="HQ41" s="213"/>
      <c r="HR41" s="213"/>
      <c r="HS41" s="213"/>
      <c r="HT41" s="213"/>
      <c r="HU41" s="213"/>
      <c r="HV41" s="213"/>
      <c r="HW41" s="213"/>
      <c r="HX41" s="213"/>
      <c r="HY41" s="213"/>
      <c r="HZ41" s="213"/>
      <c r="IA41" s="213"/>
      <c r="IB41" s="213"/>
      <c r="IC41" s="213"/>
      <c r="ID41" s="213"/>
      <c r="IE41" s="213"/>
      <c r="IF41" s="213"/>
      <c r="IG41" s="213"/>
      <c r="IH41" s="213"/>
      <c r="II41" s="213"/>
      <c r="IJ41" s="213"/>
      <c r="IK41" s="213"/>
      <c r="IL41" s="213"/>
      <c r="IM41" s="213"/>
    </row>
    <row r="42" spans="1:247" ht="13.5" customHeight="1">
      <c r="A42" s="212"/>
      <c r="B42" s="212"/>
      <c r="C42" s="212"/>
      <c r="D42" s="212"/>
      <c r="E42" s="212"/>
      <c r="F42" s="212"/>
      <c r="G42" s="212"/>
      <c r="H42" s="212"/>
      <c r="I42" s="212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  <c r="BI42" s="213"/>
      <c r="BJ42" s="213"/>
      <c r="BK42" s="213"/>
      <c r="BL42" s="213"/>
      <c r="BM42" s="213"/>
      <c r="BN42" s="213"/>
      <c r="BO42" s="213"/>
      <c r="BP42" s="213"/>
      <c r="BQ42" s="213"/>
      <c r="BR42" s="213"/>
      <c r="BS42" s="213"/>
      <c r="BT42" s="213"/>
      <c r="BU42" s="213"/>
      <c r="BV42" s="213"/>
      <c r="BW42" s="213"/>
      <c r="BX42" s="213"/>
      <c r="BY42" s="213"/>
      <c r="BZ42" s="213"/>
      <c r="CA42" s="213"/>
      <c r="CB42" s="213"/>
      <c r="CC42" s="213"/>
      <c r="CD42" s="213"/>
      <c r="CE42" s="213"/>
      <c r="CF42" s="213"/>
      <c r="CG42" s="213"/>
      <c r="CH42" s="213"/>
      <c r="CI42" s="213"/>
      <c r="CJ42" s="213"/>
      <c r="CK42" s="213"/>
      <c r="CL42" s="213"/>
      <c r="CM42" s="213"/>
      <c r="CN42" s="213"/>
      <c r="CO42" s="213"/>
      <c r="CP42" s="213"/>
      <c r="CQ42" s="213"/>
      <c r="CR42" s="213"/>
      <c r="CS42" s="213"/>
      <c r="CT42" s="213"/>
      <c r="CU42" s="213"/>
      <c r="CV42" s="213"/>
      <c r="CW42" s="213"/>
      <c r="CX42" s="213"/>
      <c r="CY42" s="213"/>
      <c r="CZ42" s="213"/>
      <c r="DA42" s="213"/>
      <c r="DB42" s="213"/>
      <c r="DC42" s="213"/>
      <c r="DD42" s="213"/>
      <c r="DE42" s="213"/>
      <c r="DF42" s="213"/>
      <c r="DG42" s="213"/>
      <c r="DH42" s="213"/>
      <c r="DI42" s="213"/>
      <c r="DJ42" s="213"/>
      <c r="DK42" s="213"/>
      <c r="DL42" s="213"/>
      <c r="DM42" s="213"/>
      <c r="DN42" s="213"/>
      <c r="DO42" s="213"/>
      <c r="DP42" s="213"/>
      <c r="DQ42" s="213"/>
      <c r="DR42" s="213"/>
      <c r="DS42" s="213"/>
      <c r="DT42" s="213"/>
      <c r="DU42" s="213"/>
      <c r="DV42" s="213"/>
      <c r="DW42" s="213"/>
      <c r="DX42" s="213"/>
      <c r="DY42" s="213"/>
      <c r="DZ42" s="213"/>
      <c r="EA42" s="213"/>
      <c r="EB42" s="213"/>
      <c r="EC42" s="213"/>
      <c r="ED42" s="213"/>
      <c r="EE42" s="213"/>
      <c r="EF42" s="213"/>
      <c r="EG42" s="213"/>
      <c r="EH42" s="213"/>
      <c r="EI42" s="213"/>
      <c r="EJ42" s="213"/>
      <c r="EK42" s="213"/>
      <c r="EL42" s="213"/>
      <c r="EM42" s="213"/>
      <c r="EN42" s="213"/>
      <c r="EO42" s="213"/>
      <c r="EP42" s="213"/>
      <c r="EQ42" s="213"/>
      <c r="ER42" s="213"/>
      <c r="ES42" s="213"/>
      <c r="ET42" s="213"/>
      <c r="EU42" s="213"/>
      <c r="EV42" s="213"/>
      <c r="EW42" s="213"/>
      <c r="EX42" s="213"/>
      <c r="EY42" s="213"/>
      <c r="EZ42" s="213"/>
      <c r="FA42" s="213"/>
      <c r="FB42" s="213"/>
      <c r="FC42" s="213"/>
      <c r="FD42" s="213"/>
      <c r="FE42" s="213"/>
      <c r="FF42" s="213"/>
      <c r="FG42" s="213"/>
      <c r="FH42" s="213"/>
      <c r="FI42" s="213"/>
      <c r="FJ42" s="213"/>
      <c r="FK42" s="213"/>
      <c r="FL42" s="213"/>
      <c r="FM42" s="213"/>
      <c r="FN42" s="213"/>
      <c r="FO42" s="213"/>
      <c r="FP42" s="213"/>
      <c r="FQ42" s="213"/>
      <c r="FR42" s="213"/>
      <c r="FS42" s="213"/>
      <c r="FT42" s="213"/>
      <c r="FU42" s="213"/>
      <c r="FV42" s="213"/>
      <c r="FW42" s="213"/>
      <c r="FX42" s="213"/>
      <c r="FY42" s="213"/>
      <c r="FZ42" s="213"/>
      <c r="GA42" s="213"/>
      <c r="GB42" s="213"/>
      <c r="GC42" s="213"/>
      <c r="GD42" s="213"/>
      <c r="GE42" s="213"/>
      <c r="GF42" s="213"/>
      <c r="GG42" s="213"/>
      <c r="GH42" s="213"/>
      <c r="GI42" s="213"/>
      <c r="GJ42" s="213"/>
      <c r="GK42" s="213"/>
      <c r="GL42" s="213"/>
      <c r="GM42" s="213"/>
      <c r="GN42" s="213"/>
      <c r="GO42" s="213"/>
      <c r="GP42" s="213"/>
      <c r="GQ42" s="213"/>
      <c r="GR42" s="213"/>
      <c r="GS42" s="213"/>
      <c r="GT42" s="213"/>
      <c r="GU42" s="213"/>
      <c r="GV42" s="213"/>
      <c r="GW42" s="213"/>
      <c r="GX42" s="213"/>
      <c r="GY42" s="213"/>
      <c r="GZ42" s="213"/>
      <c r="HA42" s="213"/>
      <c r="HB42" s="213"/>
      <c r="HC42" s="213"/>
      <c r="HD42" s="213"/>
      <c r="HE42" s="213"/>
      <c r="HF42" s="213"/>
      <c r="HG42" s="213"/>
      <c r="HH42" s="213"/>
      <c r="HI42" s="213"/>
      <c r="HJ42" s="213"/>
      <c r="HK42" s="213"/>
      <c r="HL42" s="213"/>
      <c r="HM42" s="213"/>
      <c r="HN42" s="213"/>
      <c r="HO42" s="213"/>
      <c r="HP42" s="213"/>
      <c r="HQ42" s="213"/>
      <c r="HR42" s="213"/>
      <c r="HS42" s="213"/>
      <c r="HT42" s="213"/>
      <c r="HU42" s="213"/>
      <c r="HV42" s="213"/>
      <c r="HW42" s="213"/>
      <c r="HX42" s="213"/>
      <c r="HY42" s="213"/>
      <c r="HZ42" s="213"/>
      <c r="IA42" s="213"/>
      <c r="IB42" s="213"/>
      <c r="IC42" s="213"/>
      <c r="ID42" s="213"/>
      <c r="IE42" s="213"/>
      <c r="IF42" s="213"/>
      <c r="IG42" s="213"/>
      <c r="IH42" s="213"/>
      <c r="II42" s="213"/>
      <c r="IJ42" s="213"/>
      <c r="IK42" s="213"/>
      <c r="IL42" s="213"/>
      <c r="IM42" s="213"/>
    </row>
    <row r="44" spans="1:247" ht="9.75" customHeight="1">
      <c r="B44" s="270"/>
      <c r="C44" s="270"/>
      <c r="D44" s="270"/>
      <c r="E44" s="270"/>
      <c r="F44" s="270"/>
      <c r="G44" s="270"/>
      <c r="H44" s="270"/>
      <c r="I44" s="270"/>
      <c r="K44" s="70"/>
    </row>
    <row r="45" spans="1:247" ht="11.25" customHeight="1">
      <c r="B45" s="270"/>
      <c r="C45" s="270"/>
      <c r="D45" s="270"/>
      <c r="E45" s="270"/>
      <c r="F45" s="270"/>
      <c r="G45" s="270"/>
      <c r="H45" s="270"/>
      <c r="I45" s="270"/>
      <c r="K45" s="70"/>
    </row>
    <row r="46" spans="1:247">
      <c r="B46" s="270"/>
      <c r="C46" s="270"/>
      <c r="D46" s="270"/>
      <c r="E46" s="270"/>
      <c r="F46" s="270"/>
      <c r="G46" s="270"/>
      <c r="H46" s="270"/>
      <c r="I46" s="270"/>
      <c r="K46" s="70"/>
      <c r="L46" s="170"/>
    </row>
    <row r="47" spans="1:247" ht="10.5" customHeight="1">
      <c r="B47" s="270"/>
      <c r="C47" s="270"/>
      <c r="D47" s="270"/>
      <c r="E47" s="270"/>
      <c r="F47" s="270"/>
      <c r="G47" s="270"/>
      <c r="H47" s="270"/>
      <c r="I47" s="270"/>
      <c r="K47" s="70"/>
    </row>
    <row r="48" spans="1:247">
      <c r="B48" s="270"/>
      <c r="C48" s="270"/>
      <c r="D48" s="270"/>
      <c r="E48" s="270"/>
      <c r="F48" s="270"/>
      <c r="G48" s="270"/>
      <c r="H48" s="270"/>
      <c r="I48" s="270"/>
      <c r="K48" s="69"/>
    </row>
    <row r="49" spans="2:12">
      <c r="B49" s="270"/>
      <c r="C49" s="270"/>
      <c r="D49" s="270"/>
      <c r="E49" s="270"/>
      <c r="F49" s="270"/>
      <c r="G49" s="270"/>
      <c r="H49" s="270"/>
      <c r="I49" s="270"/>
      <c r="K49" s="69"/>
    </row>
    <row r="50" spans="2:12">
      <c r="B50" s="270"/>
      <c r="C50" s="270"/>
      <c r="D50" s="270"/>
      <c r="E50" s="270"/>
      <c r="F50" s="270"/>
      <c r="G50" s="270"/>
      <c r="H50" s="270"/>
      <c r="I50" s="270"/>
    </row>
    <row r="51" spans="2:12">
      <c r="B51" s="270"/>
      <c r="C51" s="270"/>
      <c r="D51" s="270"/>
      <c r="E51" s="270"/>
      <c r="F51" s="270"/>
      <c r="G51" s="270"/>
      <c r="H51" s="270"/>
      <c r="I51" s="270"/>
    </row>
    <row r="52" spans="2:12">
      <c r="B52" s="270"/>
      <c r="C52" s="270"/>
      <c r="D52" s="270"/>
      <c r="E52" s="270"/>
      <c r="F52" s="270"/>
      <c r="G52" s="270"/>
      <c r="H52" s="270"/>
      <c r="I52" s="270"/>
    </row>
    <row r="53" spans="2:12">
      <c r="B53" s="198"/>
      <c r="C53" s="198"/>
      <c r="D53" s="199"/>
      <c r="E53" s="200"/>
      <c r="F53" s="200"/>
      <c r="G53" s="199"/>
      <c r="H53" s="199"/>
      <c r="I53" s="197"/>
    </row>
    <row r="54" spans="2:12">
      <c r="B54" s="198"/>
      <c r="C54" s="198"/>
      <c r="D54" s="199"/>
      <c r="E54" s="200"/>
      <c r="F54" s="200"/>
      <c r="G54" s="199"/>
      <c r="H54" s="199"/>
      <c r="I54" s="197"/>
    </row>
    <row r="55" spans="2:12">
      <c r="B55" s="198"/>
      <c r="C55" s="201"/>
      <c r="D55" s="17"/>
      <c r="E55" s="17"/>
      <c r="F55" s="17"/>
      <c r="G55" s="196"/>
      <c r="H55" s="202"/>
      <c r="I55" s="197"/>
    </row>
    <row r="56" spans="2:12">
      <c r="B56" s="198"/>
      <c r="C56" s="203"/>
      <c r="D56" s="17"/>
      <c r="E56" s="17"/>
      <c r="F56" s="17"/>
      <c r="G56" s="196"/>
      <c r="H56" s="17"/>
      <c r="I56" s="204"/>
    </row>
    <row r="57" spans="2:12">
      <c r="B57" s="17"/>
      <c r="C57" s="17"/>
      <c r="D57" s="17"/>
      <c r="E57" s="17"/>
      <c r="F57" s="17"/>
      <c r="G57" s="17"/>
      <c r="H57" s="17"/>
      <c r="I57" s="205"/>
      <c r="L57" s="79"/>
    </row>
    <row r="58" spans="2:12">
      <c r="L58" s="79"/>
    </row>
  </sheetData>
  <mergeCells count="28">
    <mergeCell ref="B52:I52"/>
    <mergeCell ref="B44:I44"/>
    <mergeCell ref="B45:I45"/>
    <mergeCell ref="B46:I46"/>
    <mergeCell ref="B47:I47"/>
    <mergeCell ref="B48:I48"/>
    <mergeCell ref="B49:I49"/>
    <mergeCell ref="K24:K25"/>
    <mergeCell ref="C12:C13"/>
    <mergeCell ref="D12:D13"/>
    <mergeCell ref="E12:F12"/>
    <mergeCell ref="G12:G13"/>
    <mergeCell ref="H12:H13"/>
    <mergeCell ref="I12:I13"/>
    <mergeCell ref="B50:I50"/>
    <mergeCell ref="B51:I51"/>
    <mergeCell ref="B24:B25"/>
    <mergeCell ref="I24:I25"/>
    <mergeCell ref="J24:J25"/>
    <mergeCell ref="F39:I39"/>
    <mergeCell ref="F40:I40"/>
    <mergeCell ref="B8:L8"/>
    <mergeCell ref="A7:L7"/>
    <mergeCell ref="A6:L6"/>
    <mergeCell ref="A9:L9"/>
    <mergeCell ref="J12:J13"/>
    <mergeCell ref="K12:K13"/>
    <mergeCell ref="L12:L13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SOL_DISCRIMINADA</vt:lpstr>
      <vt:lpstr>ESPECIFICACIONES TECNICAS</vt:lpstr>
      <vt:lpstr>ESPECIFICACIONES TECNICAS (2)</vt:lpstr>
      <vt:lpstr>ANEXO 2</vt:lpstr>
      <vt:lpstr>SOL_DISCRIMINADA!Área_de_impresión</vt:lpstr>
      <vt:lpstr>SOL_DISCRIMINADA!Títulos_a_imprimir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CLAUDIA MARIA  GOMEZ LLERENA</cp:lastModifiedBy>
  <cp:lastPrinted>2024-08-12T20:59:14Z</cp:lastPrinted>
  <dcterms:created xsi:type="dcterms:W3CDTF">2014-05-29T19:37:58Z</dcterms:created>
  <dcterms:modified xsi:type="dcterms:W3CDTF">2024-09-04T20:03:06Z</dcterms:modified>
</cp:coreProperties>
</file>